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<sst xmlns="http://schemas.openxmlformats.org/spreadsheetml/2006/main" count="422" uniqueCount="223">
  <si>
    <t>смена или ремонт отмостки</t>
  </si>
  <si>
    <t>м.кв.</t>
  </si>
  <si>
    <t>м.п.</t>
  </si>
  <si>
    <t>шт.</t>
  </si>
  <si>
    <t>мест</t>
  </si>
  <si>
    <t>м.куб.</t>
  </si>
  <si>
    <t>замена автоматических пакетных выключателей</t>
  </si>
  <si>
    <t>ремонт лавочек</t>
  </si>
  <si>
    <t>Итого:</t>
  </si>
  <si>
    <t>руб.</t>
  </si>
  <si>
    <t>окраска дворового оборудования</t>
  </si>
  <si>
    <t>выкашивание газонов</t>
  </si>
  <si>
    <t>установка металлической урны</t>
  </si>
  <si>
    <t>Инженерные сети</t>
  </si>
  <si>
    <t>Благоустройство</t>
  </si>
  <si>
    <t>смена врезных замков</t>
  </si>
  <si>
    <t xml:space="preserve">          </t>
  </si>
  <si>
    <t>завоз песка (желтый)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</si>
  <si>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</si>
  <si>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</si>
  <si>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</si>
  <si>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</si>
  <si>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</si>
  <si>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</si>
  <si>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</si>
  <si>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</si>
  <si>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</si>
  <si>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</si>
  <si>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</si>
  <si>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</si>
  <si>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</si>
  <si>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</si>
  <si>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</si>
  <si>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</si>
  <si>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</si>
  <si>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</si>
  <si>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</si>
  <si>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</si>
  <si>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 xml:space="preserve">окраска (цоколь+ стены) </t>
  </si>
  <si>
    <t>Мусоропровод</t>
  </si>
  <si>
    <t>__________________________________________</t>
  </si>
  <si>
    <t>Ф.И.О.</t>
  </si>
  <si>
    <t>________________________</t>
  </si>
  <si>
    <t>"УТВЕРЖДАЮ"</t>
  </si>
  <si>
    <t>Начальник ПТО Ананьев С.В.</t>
  </si>
  <si>
    <t>инженер-сметчик Литвинова А.В.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</si>
  <si>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</si>
  <si>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</si>
  <si>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</si>
  <si>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</si>
  <si>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 xml:space="preserve">ремонт штукатурки </t>
  </si>
  <si>
    <t>Оконные, дверные заполнения</t>
  </si>
  <si>
    <t xml:space="preserve">замена задвижек ф 80мм </t>
  </si>
  <si>
    <t>смена кранов (шаровой ф 15 мм )</t>
  </si>
  <si>
    <t>ремонт грязевика</t>
  </si>
  <si>
    <t>смена кранов (шаровой ф 20 мм )</t>
  </si>
  <si>
    <t>отопление:</t>
  </si>
  <si>
    <t>ГВС:</t>
  </si>
  <si>
    <t>остекление (обычное стекло)</t>
  </si>
  <si>
    <t xml:space="preserve">замена задвижек ф 100мм </t>
  </si>
  <si>
    <t>ремонт мусоропровода (сварка, установка хомутов)</t>
  </si>
  <si>
    <t>Внутренняя отделка в подъездах</t>
  </si>
  <si>
    <t>ремонт штукатурки</t>
  </si>
  <si>
    <t>окраска стен</t>
  </si>
  <si>
    <t>Прочие</t>
  </si>
  <si>
    <t>Приямки</t>
  </si>
  <si>
    <t>штукатурка по сетке</t>
  </si>
  <si>
    <t>Наружные стены</t>
  </si>
  <si>
    <t>окраска дверей наружных (деревян.)</t>
  </si>
  <si>
    <t>окраска дверей наружных (металлич.)</t>
  </si>
  <si>
    <t>установка уплотнителей на окна</t>
  </si>
  <si>
    <t>установка дверного полотна</t>
  </si>
  <si>
    <t>остекление (армостекло)</t>
  </si>
  <si>
    <t>побелка потолков</t>
  </si>
  <si>
    <t>ремонт напольного покрытия из плитки</t>
  </si>
  <si>
    <t>установка перилл</t>
  </si>
  <si>
    <t>окраска перилл</t>
  </si>
  <si>
    <t>окраска подоконников</t>
  </si>
  <si>
    <t>ХВС</t>
  </si>
  <si>
    <t>замена манометров</t>
  </si>
  <si>
    <t>смена отдельных участков трубопр. Ф110</t>
  </si>
  <si>
    <t>Электроснабжение</t>
  </si>
  <si>
    <t>замена выключателя</t>
  </si>
  <si>
    <t>установка светильника</t>
  </si>
  <si>
    <t>установка плафонов</t>
  </si>
  <si>
    <t>ремонт мусорного клапана</t>
  </si>
  <si>
    <t>ремонт асфальтового покрытия</t>
  </si>
  <si>
    <t>устройство водоотведения</t>
  </si>
  <si>
    <t>окраска ограждения</t>
  </si>
  <si>
    <t>установка досок объявлений</t>
  </si>
  <si>
    <t>члены совета МКД, собственники помещений</t>
  </si>
  <si>
    <t xml:space="preserve">Согласованный план </t>
  </si>
  <si>
    <t>Несогласованный план</t>
  </si>
  <si>
    <t>Совет МКД</t>
  </si>
  <si>
    <t xml:space="preserve">тариф на содержание и текущий ремонт </t>
  </si>
  <si>
    <t xml:space="preserve">                                план по текущему ремонту </t>
  </si>
  <si>
    <t>установка металлического ограждения</t>
  </si>
  <si>
    <t>уплотнение соединений трубопровода</t>
  </si>
  <si>
    <t>замена лампочек МОП</t>
  </si>
  <si>
    <t>10м.кв.</t>
  </si>
  <si>
    <t>ремонт терморегулятора</t>
  </si>
  <si>
    <t>Факт выполнения</t>
  </si>
  <si>
    <t xml:space="preserve"> </t>
  </si>
  <si>
    <r>
      <t xml:space="preserve">установка желоба (водоотвед), </t>
    </r>
    <r>
      <rPr>
        <sz val="10"/>
        <rFont val="Times New Roman"/>
        <family val="1"/>
      </rPr>
      <t>подъезд №6</t>
    </r>
  </si>
  <si>
    <r>
      <t>установка трубы водосточной,</t>
    </r>
    <r>
      <rPr>
        <sz val="10"/>
        <rFont val="Times New Roman"/>
        <family val="1"/>
      </rPr>
      <t xml:space="preserve"> подъезд №6</t>
    </r>
  </si>
  <si>
    <t>устройство подсыпки из щебня</t>
  </si>
  <si>
    <r>
      <t xml:space="preserve">устройство подсыпки из щебня, </t>
    </r>
    <r>
      <rPr>
        <sz val="10"/>
        <rFont val="Times New Roman"/>
        <family val="1"/>
      </rPr>
      <t>подъезд №6</t>
    </r>
  </si>
  <si>
    <r>
      <t xml:space="preserve">устройство бетонной стяжки </t>
    </r>
    <r>
      <rPr>
        <sz val="10"/>
        <rFont val="Times New Roman"/>
        <family val="1"/>
      </rPr>
      <t>подъезд №6</t>
    </r>
  </si>
  <si>
    <t>побелка козырька (очистка, шпатлевка, окраска простая)</t>
  </si>
  <si>
    <t>замена термометров</t>
  </si>
  <si>
    <t>канализация:</t>
  </si>
  <si>
    <t>прочие:</t>
  </si>
  <si>
    <t>устранение течи трубопровода со сваркой</t>
  </si>
  <si>
    <t>ремонт без снятия задвижки ф 100мм</t>
  </si>
  <si>
    <t>смена муфты ф 110мм</t>
  </si>
  <si>
    <t>смена муфты ф 50мм</t>
  </si>
  <si>
    <t>установка соединений на трубопроводы ф 110мм</t>
  </si>
  <si>
    <t>установка соединений на трубопроводы ф 50мм</t>
  </si>
  <si>
    <t>ревизия вентилей ф 50мм</t>
  </si>
  <si>
    <t>демонтаж, монтаж мусорного клапана</t>
  </si>
  <si>
    <t>прочистка мусоропропровода</t>
  </si>
  <si>
    <t>установка мусорных контейнеров</t>
  </si>
  <si>
    <t>установка колес на мусорные контейнеры</t>
  </si>
  <si>
    <t>изготовление металлического ограждения</t>
  </si>
  <si>
    <t>тн</t>
  </si>
  <si>
    <t>укладка шипованого  покрытия</t>
  </si>
  <si>
    <t>замена светильников на энергосберег. с датчиками движения</t>
  </si>
  <si>
    <t>заделка трещин ,гнезд борозд кирпичом</t>
  </si>
  <si>
    <t>смена тройника 110</t>
  </si>
  <si>
    <t>настройка програмного обеспечения преобразователя частотыэ/двигателя насосной установки</t>
  </si>
  <si>
    <t>ремонт преобразователя частоты</t>
  </si>
  <si>
    <t>замена преобразователя без стоимости преобразователя</t>
  </si>
  <si>
    <t>устройство пандуса (2-ой подъезд)</t>
  </si>
  <si>
    <t>стоимость ориентировочная</t>
  </si>
  <si>
    <t>смета</t>
  </si>
  <si>
    <t>замена оцинкованого парапета на кровле</t>
  </si>
  <si>
    <t>выполнено</t>
  </si>
  <si>
    <t>смена кранов (шаровой ф 25 мм )</t>
  </si>
  <si>
    <t>смена кранов (шаровой ф 32 мм )</t>
  </si>
  <si>
    <t xml:space="preserve">замена задвижек ф 50мм </t>
  </si>
  <si>
    <t>смена сгона ф 15мм</t>
  </si>
  <si>
    <t>смена сгона ф 20мм</t>
  </si>
  <si>
    <t>смена сгона ф 25мм</t>
  </si>
  <si>
    <t>смена сгона ф 32мм</t>
  </si>
  <si>
    <t>замена загруз клапана</t>
  </si>
  <si>
    <t>замена э/патрона</t>
  </si>
  <si>
    <t>ремонт мусорного контейнера</t>
  </si>
  <si>
    <t>прочистка грязевика</t>
  </si>
  <si>
    <t>4шт</t>
  </si>
  <si>
    <t>выполн-1,2м.кв-дверь выход на кровлю</t>
  </si>
  <si>
    <t>выполн-2шт</t>
  </si>
  <si>
    <t>ревизия насосов хвс</t>
  </si>
  <si>
    <t>выполн-5шт</t>
  </si>
  <si>
    <t>выполн-1шт</t>
  </si>
  <si>
    <t>ревизия вентилей ф до20мм (кранов ф 15мм)</t>
  </si>
  <si>
    <t>ревизия вентилей ф 32мм (кранов)</t>
  </si>
  <si>
    <t>ремонт автоматических пакетных выключателей</t>
  </si>
  <si>
    <t>выполн-3шт</t>
  </si>
  <si>
    <t>ремонт окон</t>
  </si>
  <si>
    <t>приварка фланцев</t>
  </si>
  <si>
    <t>замена патрубка</t>
  </si>
  <si>
    <t>выполн-50</t>
  </si>
  <si>
    <t>замена провода</t>
  </si>
  <si>
    <t>валка деревьев</t>
  </si>
  <si>
    <t>выполн-10шт</t>
  </si>
  <si>
    <t>неучтенные дополнительные работы:</t>
  </si>
  <si>
    <t>смена дверных приборов (ручки)</t>
  </si>
  <si>
    <t xml:space="preserve">установка навесных замков </t>
  </si>
  <si>
    <t>неучтенные дополнительные работы</t>
  </si>
  <si>
    <t>смена тройника 110*50</t>
  </si>
  <si>
    <t>установка соединений на тр-де ф 80мм</t>
  </si>
  <si>
    <t>ремонт качелей(укрепление стоек)</t>
  </si>
  <si>
    <t>выполн-4шт</t>
  </si>
  <si>
    <t>выполн-71м.п</t>
  </si>
  <si>
    <t>дополнительные неучтенные работы:</t>
  </si>
  <si>
    <t>ремонт дворового оборудования</t>
  </si>
  <si>
    <t>выполн-52,4м.кв</t>
  </si>
  <si>
    <t>выполн-66</t>
  </si>
  <si>
    <t>ремонт доводчика</t>
  </si>
  <si>
    <t xml:space="preserve">установка засова с петлями </t>
  </si>
  <si>
    <t xml:space="preserve">ремонт  двери </t>
  </si>
  <si>
    <t>ремонт двери мелкий(укрепление, пристрожка)</t>
  </si>
  <si>
    <t>ремонт качелей</t>
  </si>
  <si>
    <t>выполн-16шт</t>
  </si>
  <si>
    <t>выполн-142,8м.кв</t>
  </si>
  <si>
    <r>
      <t xml:space="preserve">утепление стен(кв. 44,218,292,293,297) </t>
    </r>
    <r>
      <rPr>
        <b/>
        <i/>
        <sz val="10"/>
        <rFont val="Times New Roman"/>
        <family val="1"/>
      </rPr>
      <t>кв 241 (10,5м.кв.-дополнит)</t>
    </r>
  </si>
  <si>
    <t>восстановление теплоизоляции</t>
  </si>
  <si>
    <t>выполн-25шт</t>
  </si>
  <si>
    <t>выполн-585шт</t>
  </si>
  <si>
    <t>замена лампочек на энергосберегающие</t>
  </si>
  <si>
    <t>замена отвода ф 100мм</t>
  </si>
  <si>
    <t>выполн-4м.п</t>
  </si>
  <si>
    <t>выполн-0,58</t>
  </si>
  <si>
    <t>выполн-71м.кв</t>
  </si>
  <si>
    <t>окраска теплоузла</t>
  </si>
  <si>
    <t>выполн-2,5м.кв</t>
  </si>
  <si>
    <t>выполн-6</t>
  </si>
  <si>
    <t>пробивка отв.площадью до 500см.кв</t>
  </si>
  <si>
    <t>выполн-7шт</t>
  </si>
  <si>
    <t>выполн76шт</t>
  </si>
  <si>
    <t>ремонт крана ф 15мм</t>
  </si>
  <si>
    <t>ремонт крана ф 20мм</t>
  </si>
  <si>
    <t>выполн-17</t>
  </si>
  <si>
    <t>смена крестовины 110*110*110</t>
  </si>
  <si>
    <t>смена личинки</t>
  </si>
  <si>
    <t>выполн-39м.п.</t>
  </si>
  <si>
    <t>укрепление стоек</t>
  </si>
  <si>
    <t>выполн-7мест</t>
  </si>
  <si>
    <t>выполн-8</t>
  </si>
  <si>
    <t>выполн-24мест</t>
  </si>
  <si>
    <t>ремонт теплосчетчика</t>
  </si>
  <si>
    <t>прочистка канализации</t>
  </si>
  <si>
    <t>выполн-1шт по 527р, 11шт.по 136р</t>
  </si>
  <si>
    <t>выполн-10шт по 40р</t>
  </si>
  <si>
    <t>смена муфты</t>
  </si>
  <si>
    <t>смена тройника</t>
  </si>
  <si>
    <t>выполн-1шт,12шт по132р</t>
  </si>
  <si>
    <t>выполнено-5</t>
  </si>
  <si>
    <t>ремонт выключателя</t>
  </si>
  <si>
    <t>ВЫПОЛНЕНИЕ ПЛАНА РАБОТ ПО ТЕХНИЧЕСКОМУ ОБСЛУЖИВАНИЮ И ТЕКУЩЕМУ РЕМОНТУ ЗА 2015г.</t>
  </si>
  <si>
    <t>МКД №48, ул.Белорусская</t>
  </si>
  <si>
    <t>за 2015г.</t>
  </si>
  <si>
    <t>выполнено-30м.кв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</si>
</sst>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9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3" fillId="0" borderId="12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69" fontId="13" fillId="0" borderId="15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69" fontId="13" fillId="0" borderId="18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9" fontId="13" fillId="0" borderId="21" xfId="0" applyNumberFormat="1" applyFont="1" applyFill="1" applyBorder="1" applyAlignment="1">
      <alignment/>
    </xf>
    <xf numFmtId="49" fontId="9" fillId="0" borderId="22" xfId="54" applyNumberFormat="1" applyFont="1" applyFill="1" applyBorder="1" applyAlignment="1">
      <alignment horizontal="left" vertical="center" wrapText="1"/>
      <protection/>
    </xf>
    <xf numFmtId="169" fontId="13" fillId="0" borderId="22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9" fontId="13" fillId="0" borderId="18" xfId="0" applyNumberFormat="1" applyFont="1" applyFill="1" applyBorder="1" applyAlignment="1">
      <alignment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/>
    </xf>
    <xf numFmtId="49" fontId="9" fillId="0" borderId="24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169" fontId="13" fillId="0" borderId="25" xfId="0" applyNumberFormat="1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7" fillId="0" borderId="28" xfId="54" applyFont="1" applyBorder="1" applyAlignment="1">
      <alignment horizontal="center" vertical="center" wrapText="1"/>
      <protection/>
    </xf>
    <xf numFmtId="0" fontId="17" fillId="0" borderId="28" xfId="0" applyFont="1" applyBorder="1" applyAlignment="1">
      <alignment horizontal="center" vertical="center" wrapText="1"/>
    </xf>
    <xf numFmtId="0" fontId="17" fillId="0" borderId="28" xfId="54" applyFont="1" applyFill="1" applyBorder="1" applyAlignment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3" fontId="13" fillId="0" borderId="33" xfId="0" applyNumberFormat="1" applyFont="1" applyFill="1" applyBorder="1" applyAlignment="1">
      <alignment/>
    </xf>
    <xf numFmtId="43" fontId="13" fillId="0" borderId="34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9" fontId="9" fillId="4" borderId="35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left" wrapText="1"/>
    </xf>
    <xf numFmtId="0" fontId="13" fillId="4" borderId="25" xfId="0" applyFont="1" applyFill="1" applyBorder="1" applyAlignment="1">
      <alignment/>
    </xf>
    <xf numFmtId="169" fontId="9" fillId="4" borderId="25" xfId="0" applyNumberFormat="1" applyFont="1" applyFill="1" applyBorder="1" applyAlignment="1">
      <alignment/>
    </xf>
    <xf numFmtId="43" fontId="9" fillId="0" borderId="37" xfId="54" applyNumberFormat="1" applyFont="1" applyFill="1" applyBorder="1" applyAlignment="1">
      <alignment vertical="center" wrapText="1"/>
      <protection/>
    </xf>
    <xf numFmtId="43" fontId="9" fillId="0" borderId="38" xfId="54" applyNumberFormat="1" applyFont="1" applyFill="1" applyBorder="1" applyAlignment="1">
      <alignment vertical="center" wrapText="1"/>
      <protection/>
    </xf>
    <xf numFmtId="43" fontId="9" fillId="0" borderId="13" xfId="54" applyNumberFormat="1" applyFont="1" applyFill="1" applyBorder="1" applyAlignment="1">
      <alignment vertical="center" wrapText="1"/>
      <protection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169" fontId="13" fillId="0" borderId="19" xfId="0" applyNumberFormat="1" applyFont="1" applyFill="1" applyBorder="1" applyAlignment="1">
      <alignment horizontal="center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69" fontId="13" fillId="0" borderId="15" xfId="0" applyNumberFormat="1" applyFont="1" applyFill="1" applyBorder="1" applyAlignment="1">
      <alignment horizontal="center"/>
    </xf>
    <xf numFmtId="0" fontId="13" fillId="0" borderId="4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0" fontId="13" fillId="0" borderId="40" xfId="0" applyFont="1" applyFill="1" applyBorder="1" applyAlignment="1">
      <alignment horizontal="left" wrapText="1"/>
    </xf>
    <xf numFmtId="0" fontId="13" fillId="0" borderId="40" xfId="0" applyFont="1" applyFill="1" applyBorder="1" applyAlignment="1">
      <alignment/>
    </xf>
    <xf numFmtId="3" fontId="9" fillId="0" borderId="22" xfId="54" applyNumberFormat="1" applyFont="1" applyFill="1" applyBorder="1" applyAlignment="1">
      <alignment horizontal="center" vertical="center" wrapText="1"/>
      <protection/>
    </xf>
    <xf numFmtId="169" fontId="13" fillId="0" borderId="16" xfId="0" applyNumberFormat="1" applyFont="1" applyFill="1" applyBorder="1" applyAlignment="1">
      <alignment horizontal="center"/>
    </xf>
    <xf numFmtId="43" fontId="13" fillId="0" borderId="37" xfId="0" applyNumberFormat="1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169" fontId="9" fillId="0" borderId="37" xfId="54" applyNumberFormat="1" applyFont="1" applyFill="1" applyBorder="1" applyAlignment="1">
      <alignment vertical="center" wrapText="1"/>
      <protection/>
    </xf>
    <xf numFmtId="0" fontId="13" fillId="0" borderId="15" xfId="0" applyFont="1" applyFill="1" applyBorder="1" applyAlignment="1">
      <alignment horizontal="center"/>
    </xf>
    <xf numFmtId="43" fontId="13" fillId="0" borderId="18" xfId="0" applyNumberFormat="1" applyFont="1" applyFill="1" applyBorder="1" applyAlignment="1">
      <alignment/>
    </xf>
    <xf numFmtId="43" fontId="13" fillId="0" borderId="42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3" fillId="0" borderId="40" xfId="0" applyNumberFormat="1" applyFont="1" applyFill="1" applyBorder="1" applyAlignment="1">
      <alignment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0" fontId="13" fillId="0" borderId="43" xfId="0" applyFont="1" applyFill="1" applyBorder="1" applyAlignment="1">
      <alignment horizontal="center"/>
    </xf>
    <xf numFmtId="169" fontId="9" fillId="4" borderId="25" xfId="0" applyNumberFormat="1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center" vertical="center" wrapText="1"/>
      <protection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0" fontId="13" fillId="0" borderId="22" xfId="0" applyFont="1" applyFill="1" applyBorder="1" applyAlignment="1">
      <alignment horizontal="left"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0" fontId="13" fillId="0" borderId="2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9" fillId="4" borderId="22" xfId="0" applyNumberFormat="1" applyFont="1" applyFill="1" applyBorder="1" applyAlignment="1">
      <alignment horizontal="center"/>
    </xf>
    <xf numFmtId="169" fontId="9" fillId="4" borderId="36" xfId="0" applyNumberFormat="1" applyFont="1" applyFill="1" applyBorder="1" applyAlignment="1">
      <alignment horizontal="center"/>
    </xf>
    <xf numFmtId="169" fontId="9" fillId="0" borderId="38" xfId="54" applyNumberFormat="1" applyFont="1" applyFill="1" applyBorder="1" applyAlignment="1">
      <alignment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0" fontId="9" fillId="0" borderId="25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14" fillId="4" borderId="25" xfId="0" applyNumberFormat="1" applyFont="1" applyFill="1" applyBorder="1" applyAlignment="1">
      <alignment/>
    </xf>
    <xf numFmtId="169" fontId="13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169" fontId="13" fillId="0" borderId="42" xfId="0" applyNumberFormat="1" applyFont="1" applyFill="1" applyBorder="1" applyAlignment="1">
      <alignment/>
    </xf>
    <xf numFmtId="169" fontId="13" fillId="0" borderId="38" xfId="0" applyNumberFormat="1" applyFont="1" applyFill="1" applyBorder="1" applyAlignment="1">
      <alignment/>
    </xf>
    <xf numFmtId="169" fontId="13" fillId="0" borderId="34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174" fontId="13" fillId="0" borderId="37" xfId="54" applyNumberFormat="1" applyFont="1" applyFill="1" applyBorder="1" applyAlignment="1">
      <alignment vertical="center" wrapText="1"/>
      <protection/>
    </xf>
    <xf numFmtId="43" fontId="9" fillId="0" borderId="47" xfId="54" applyNumberFormat="1" applyFont="1" applyFill="1" applyBorder="1" applyAlignment="1">
      <alignment vertical="center" wrapText="1"/>
      <protection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43" fontId="9" fillId="0" borderId="46" xfId="54" applyNumberFormat="1" applyFont="1" applyFill="1" applyBorder="1" applyAlignment="1">
      <alignment vertical="center" wrapText="1"/>
      <protection/>
    </xf>
    <xf numFmtId="169" fontId="9" fillId="0" borderId="47" xfId="54" applyNumberFormat="1" applyFont="1" applyFill="1" applyBorder="1" applyAlignment="1">
      <alignment vertical="center" wrapText="1"/>
      <protection/>
    </xf>
    <xf numFmtId="169" fontId="9" fillId="0" borderId="48" xfId="54" applyNumberFormat="1" applyFont="1" applyFill="1" applyBorder="1" applyAlignment="1">
      <alignment vertical="center" wrapText="1"/>
      <protection/>
    </xf>
    <xf numFmtId="43" fontId="0" fillId="0" borderId="0" xfId="0" applyNumberFormat="1" applyAlignment="1">
      <alignment/>
    </xf>
    <xf numFmtId="0" fontId="7" fillId="4" borderId="44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3" fontId="13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49" fontId="9" fillId="0" borderId="49" xfId="54" applyNumberFormat="1" applyFont="1" applyFill="1" applyBorder="1" applyAlignment="1">
      <alignment horizontal="center" vertical="center" wrapText="1"/>
      <protection/>
    </xf>
    <xf numFmtId="49" fontId="9" fillId="0" borderId="38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0" fontId="13" fillId="0" borderId="50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9" fillId="0" borderId="47" xfId="54" applyNumberFormat="1" applyFont="1" applyFill="1" applyBorder="1" applyAlignment="1">
      <alignment horizontal="center" vertical="center" wrapText="1"/>
      <protection/>
    </xf>
    <xf numFmtId="169" fontId="13" fillId="0" borderId="19" xfId="0" applyNumberFormat="1" applyFont="1" applyFill="1" applyBorder="1" applyAlignment="1">
      <alignment horizontal="center"/>
    </xf>
    <xf numFmtId="169" fontId="13" fillId="0" borderId="12" xfId="0" applyNumberFormat="1" applyFont="1" applyFill="1" applyBorder="1" applyAlignment="1">
      <alignment horizontal="center"/>
    </xf>
    <xf numFmtId="169" fontId="13" fillId="0" borderId="12" xfId="0" applyNumberFormat="1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49" fontId="9" fillId="0" borderId="50" xfId="54" applyNumberFormat="1" applyFont="1" applyFill="1" applyBorder="1" applyAlignment="1">
      <alignment horizontal="left" vertical="center" wrapText="1"/>
      <protection/>
    </xf>
    <xf numFmtId="49" fontId="9" fillId="0" borderId="51" xfId="54" applyNumberFormat="1" applyFont="1" applyFill="1" applyBorder="1" applyAlignment="1">
      <alignment horizontal="left" vertical="center" wrapText="1"/>
      <protection/>
    </xf>
    <xf numFmtId="0" fontId="13" fillId="0" borderId="53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169" fontId="13" fillId="0" borderId="53" xfId="0" applyNumberFormat="1" applyFont="1" applyFill="1" applyBorder="1" applyAlignment="1">
      <alignment/>
    </xf>
    <xf numFmtId="169" fontId="13" fillId="0" borderId="54" xfId="0" applyNumberFormat="1" applyFont="1" applyFill="1" applyBorder="1" applyAlignment="1">
      <alignment/>
    </xf>
    <xf numFmtId="169" fontId="13" fillId="0" borderId="55" xfId="0" applyNumberFormat="1" applyFont="1" applyFill="1" applyBorder="1" applyAlignment="1">
      <alignment/>
    </xf>
    <xf numFmtId="169" fontId="9" fillId="4" borderId="56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3" fontId="9" fillId="0" borderId="57" xfId="54" applyNumberFormat="1" applyFont="1" applyFill="1" applyBorder="1" applyAlignment="1">
      <alignment vertical="center" wrapText="1"/>
      <protection/>
    </xf>
    <xf numFmtId="169" fontId="13" fillId="0" borderId="21" xfId="0" applyNumberFormat="1" applyFont="1" applyFill="1" applyBorder="1" applyAlignment="1">
      <alignment horizontal="center"/>
    </xf>
    <xf numFmtId="169" fontId="13" fillId="0" borderId="22" xfId="0" applyNumberFormat="1" applyFont="1" applyFill="1" applyBorder="1" applyAlignment="1">
      <alignment horizontal="center"/>
    </xf>
    <xf numFmtId="43" fontId="9" fillId="0" borderId="42" xfId="54" applyNumberFormat="1" applyFont="1" applyFill="1" applyBorder="1" applyAlignment="1">
      <alignment vertical="center" wrapText="1"/>
      <protection/>
    </xf>
    <xf numFmtId="43" fontId="17" fillId="0" borderId="37" xfId="54" applyNumberFormat="1" applyFont="1" applyFill="1" applyBorder="1" applyAlignment="1">
      <alignment vertical="center" wrapText="1"/>
      <protection/>
    </xf>
    <xf numFmtId="43" fontId="34" fillId="0" borderId="37" xfId="54" applyNumberFormat="1" applyFont="1" applyFill="1" applyBorder="1" applyAlignment="1">
      <alignment vertical="center" wrapText="1"/>
      <protection/>
    </xf>
    <xf numFmtId="43" fontId="14" fillId="0" borderId="37" xfId="54" applyNumberFormat="1" applyFont="1" applyFill="1" applyBorder="1" applyAlignment="1">
      <alignment vertical="center" wrapText="1"/>
      <protection/>
    </xf>
    <xf numFmtId="43" fontId="9" fillId="0" borderId="51" xfId="54" applyNumberFormat="1" applyFont="1" applyFill="1" applyBorder="1" applyAlignment="1">
      <alignment vertical="center" wrapText="1"/>
      <protection/>
    </xf>
    <xf numFmtId="43" fontId="9" fillId="4" borderId="25" xfId="54" applyNumberFormat="1" applyFont="1" applyFill="1" applyBorder="1" applyAlignment="1">
      <alignment vertical="center" wrapText="1"/>
      <protection/>
    </xf>
    <xf numFmtId="169" fontId="9" fillId="4" borderId="25" xfId="54" applyNumberFormat="1" applyFont="1" applyFill="1" applyBorder="1" applyAlignment="1">
      <alignment vertical="center" wrapText="1"/>
      <protection/>
    </xf>
    <xf numFmtId="43" fontId="9" fillId="0" borderId="58" xfId="54" applyNumberFormat="1" applyFont="1" applyFill="1" applyBorder="1" applyAlignment="1">
      <alignment vertical="center" wrapText="1"/>
      <protection/>
    </xf>
    <xf numFmtId="174" fontId="13" fillId="0" borderId="51" xfId="54" applyNumberFormat="1" applyFont="1" applyFill="1" applyBorder="1" applyAlignment="1">
      <alignment vertical="center" wrapText="1"/>
      <protection/>
    </xf>
    <xf numFmtId="169" fontId="9" fillId="0" borderId="58" xfId="54" applyNumberFormat="1" applyFont="1" applyFill="1" applyBorder="1" applyAlignment="1">
      <alignment vertical="center" wrapText="1"/>
      <protection/>
    </xf>
    <xf numFmtId="43" fontId="15" fillId="0" borderId="37" xfId="54" applyNumberFormat="1" applyFont="1" applyFill="1" applyBorder="1" applyAlignment="1">
      <alignment vertical="center" wrapText="1"/>
      <protection/>
    </xf>
    <xf numFmtId="169" fontId="13" fillId="0" borderId="59" xfId="0" applyNumberFormat="1" applyFont="1" applyFill="1" applyBorder="1" applyAlignment="1">
      <alignment/>
    </xf>
    <xf numFmtId="43" fontId="9" fillId="0" borderId="16" xfId="54" applyNumberFormat="1" applyFont="1" applyFill="1" applyBorder="1" applyAlignment="1">
      <alignment vertical="center" wrapText="1"/>
      <protection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0" fontId="13" fillId="0" borderId="60" xfId="0" applyFont="1" applyFill="1" applyBorder="1" applyAlignment="1">
      <alignment horizontal="center"/>
    </xf>
    <xf numFmtId="169" fontId="13" fillId="0" borderId="40" xfId="0" applyNumberFormat="1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169" fontId="9" fillId="4" borderId="25" xfId="0" applyNumberFormat="1" applyFont="1" applyFill="1" applyBorder="1" applyAlignment="1">
      <alignment horizontal="center"/>
    </xf>
    <xf numFmtId="169" fontId="35" fillId="0" borderId="38" xfId="54" applyNumberFormat="1" applyFont="1" applyFill="1" applyBorder="1" applyAlignment="1">
      <alignment vertical="center" wrapText="1"/>
      <protection/>
    </xf>
    <xf numFmtId="43" fontId="9" fillId="0" borderId="18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/>
    </xf>
    <xf numFmtId="169" fontId="9" fillId="0" borderId="62" xfId="54" applyNumberFormat="1" applyFont="1" applyFill="1" applyBorder="1" applyAlignment="1">
      <alignment vertical="center" wrapText="1"/>
      <protection/>
    </xf>
    <xf numFmtId="43" fontId="13" fillId="0" borderId="0" xfId="0" applyNumberFormat="1" applyFont="1" applyFill="1" applyAlignment="1">
      <alignment/>
    </xf>
    <xf numFmtId="0" fontId="15" fillId="4" borderId="36" xfId="54" applyFont="1" applyFill="1" applyBorder="1" applyAlignment="1">
      <alignment horizontal="center" vertical="center" wrapText="1"/>
      <protection/>
    </xf>
    <xf numFmtId="43" fontId="9" fillId="0" borderId="13" xfId="54" applyNumberFormat="1" applyFont="1" applyFill="1" applyBorder="1" applyAlignment="1">
      <alignment vertical="center" wrapText="1"/>
      <protection/>
    </xf>
    <xf numFmtId="169" fontId="9" fillId="0" borderId="13" xfId="54" applyNumberFormat="1" applyFont="1" applyFill="1" applyBorder="1" applyAlignment="1">
      <alignment vertical="center" wrapText="1"/>
      <protection/>
    </xf>
    <xf numFmtId="3" fontId="9" fillId="0" borderId="50" xfId="54" applyNumberFormat="1" applyFont="1" applyFill="1" applyBorder="1" applyAlignment="1">
      <alignment horizontal="center" vertical="center" wrapText="1"/>
      <protection/>
    </xf>
    <xf numFmtId="3" fontId="9" fillId="0" borderId="38" xfId="54" applyNumberFormat="1" applyFont="1" applyFill="1" applyBorder="1" applyAlignment="1">
      <alignment horizontal="center" vertical="center" wrapText="1"/>
      <protection/>
    </xf>
    <xf numFmtId="0" fontId="15" fillId="4" borderId="44" xfId="54" applyFont="1" applyFill="1" applyBorder="1" applyAlignment="1">
      <alignment horizontal="center" vertical="center" wrapText="1"/>
      <protection/>
    </xf>
    <xf numFmtId="0" fontId="15" fillId="4" borderId="43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9" fontId="9" fillId="0" borderId="44" xfId="54" applyNumberFormat="1" applyFont="1" applyFill="1" applyBorder="1" applyAlignment="1">
      <alignment vertical="center" wrapText="1"/>
      <protection/>
    </xf>
    <xf numFmtId="43" fontId="9" fillId="0" borderId="36" xfId="54" applyNumberFormat="1" applyFont="1" applyFill="1" applyBorder="1" applyAlignment="1">
      <alignment vertical="center" wrapText="1"/>
      <protection/>
    </xf>
    <xf numFmtId="169" fontId="18" fillId="0" borderId="44" xfId="54" applyNumberFormat="1" applyFont="1" applyFill="1" applyBorder="1" applyAlignment="1">
      <alignment vertical="center" wrapText="1"/>
      <protection/>
    </xf>
    <xf numFmtId="43" fontId="18" fillId="0" borderId="36" xfId="54" applyNumberFormat="1" applyFont="1" applyFill="1" applyBorder="1" applyAlignment="1">
      <alignment vertical="center" wrapText="1"/>
      <protection/>
    </xf>
    <xf numFmtId="0" fontId="9" fillId="4" borderId="43" xfId="54" applyFont="1" applyFill="1" applyBorder="1" applyAlignment="1">
      <alignment horizontal="center" vertical="center" wrapText="1"/>
      <protection/>
    </xf>
    <xf numFmtId="0" fontId="9" fillId="4" borderId="36" xfId="54" applyFont="1" applyFill="1" applyBorder="1" applyAlignment="1">
      <alignment horizontal="center" vertical="center" wrapText="1"/>
      <protection/>
    </xf>
    <xf numFmtId="3" fontId="9" fillId="0" borderId="35" xfId="54" applyNumberFormat="1" applyFont="1" applyFill="1" applyBorder="1" applyAlignment="1">
      <alignment horizontal="center" vertical="center" wrapText="1"/>
      <protection/>
    </xf>
    <xf numFmtId="3" fontId="9" fillId="0" borderId="63" xfId="54" applyNumberFormat="1" applyFont="1" applyFill="1" applyBorder="1" applyAlignment="1">
      <alignment horizontal="center" vertical="center" wrapText="1"/>
      <protection/>
    </xf>
    <xf numFmtId="3" fontId="9" fillId="0" borderId="64" xfId="54" applyNumberFormat="1" applyFont="1" applyFill="1" applyBorder="1" applyAlignment="1">
      <alignment horizontal="center" vertical="center" wrapText="1"/>
      <protection/>
    </xf>
    <xf numFmtId="43" fontId="9" fillId="0" borderId="37" xfId="54" applyNumberFormat="1" applyFont="1" applyFill="1" applyBorder="1" applyAlignment="1">
      <alignment vertical="center" wrapText="1"/>
      <protection/>
    </xf>
    <xf numFmtId="43" fontId="9" fillId="0" borderId="38" xfId="54" applyNumberFormat="1" applyFont="1" applyFill="1" applyBorder="1" applyAlignment="1">
      <alignment vertical="center" wrapText="1"/>
      <protection/>
    </xf>
    <xf numFmtId="0" fontId="9" fillId="0" borderId="18" xfId="54" applyFont="1" applyFill="1" applyBorder="1" applyAlignment="1">
      <alignment horizontal="center" vertical="center" wrapText="1"/>
      <protection/>
    </xf>
    <xf numFmtId="0" fontId="9" fillId="0" borderId="42" xfId="54" applyFont="1" applyFill="1" applyBorder="1" applyAlignment="1">
      <alignment horizontal="center" vertical="center" wrapText="1"/>
      <protection/>
    </xf>
    <xf numFmtId="0" fontId="15" fillId="4" borderId="65" xfId="54" applyFont="1" applyFill="1" applyBorder="1" applyAlignment="1">
      <alignment horizontal="center" vertical="center" wrapText="1"/>
      <protection/>
    </xf>
    <xf numFmtId="0" fontId="15" fillId="4" borderId="66" xfId="54" applyFont="1" applyFill="1" applyBorder="1" applyAlignment="1">
      <alignment horizontal="center" vertical="center" wrapText="1"/>
      <protection/>
    </xf>
    <xf numFmtId="0" fontId="15" fillId="4" borderId="67" xfId="54" applyFont="1" applyFill="1" applyBorder="1" applyAlignment="1">
      <alignment horizontal="center" vertical="center" wrapText="1"/>
      <protection/>
    </xf>
    <xf numFmtId="0" fontId="15" fillId="4" borderId="27" xfId="54" applyFont="1" applyFill="1" applyBorder="1" applyAlignment="1">
      <alignment horizontal="center" vertical="center" wrapText="1"/>
      <protection/>
    </xf>
    <xf numFmtId="0" fontId="15" fillId="4" borderId="68" xfId="54" applyFont="1" applyFill="1" applyBorder="1" applyAlignment="1">
      <alignment horizontal="center" vertical="center" wrapText="1"/>
      <protection/>
    </xf>
    <xf numFmtId="0" fontId="15" fillId="4" borderId="69" xfId="54" applyFont="1" applyFill="1" applyBorder="1" applyAlignment="1">
      <alignment horizontal="center" vertical="center" wrapText="1"/>
      <protection/>
    </xf>
    <xf numFmtId="43" fontId="9" fillId="0" borderId="42" xfId="54" applyNumberFormat="1" applyFont="1" applyFill="1" applyBorder="1" applyAlignment="1">
      <alignment vertical="center" wrapText="1"/>
      <protection/>
    </xf>
    <xf numFmtId="3" fontId="9" fillId="0" borderId="51" xfId="54" applyNumberFormat="1" applyFont="1" applyFill="1" applyBorder="1" applyAlignment="1">
      <alignment horizontal="center" vertical="center" wrapText="1"/>
      <protection/>
    </xf>
    <xf numFmtId="43" fontId="9" fillId="0" borderId="47" xfId="54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9" fillId="0" borderId="44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3" xfId="0" applyFont="1" applyBorder="1" applyAlignment="1">
      <alignment horizontal="left"/>
    </xf>
    <xf numFmtId="0" fontId="11" fillId="0" borderId="68" xfId="0" applyFont="1" applyBorder="1" applyAlignment="1">
      <alignment horizontal="center" wrapText="1"/>
    </xf>
    <xf numFmtId="0" fontId="17" fillId="0" borderId="4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44" xfId="54" applyFont="1" applyFill="1" applyBorder="1" applyAlignment="1">
      <alignment horizontal="center" vertical="center" wrapText="1"/>
      <protection/>
    </xf>
    <xf numFmtId="0" fontId="17" fillId="0" borderId="36" xfId="54" applyFont="1" applyFill="1" applyBorder="1" applyAlignment="1">
      <alignment horizontal="center" vertical="center" wrapText="1"/>
      <protection/>
    </xf>
    <xf numFmtId="0" fontId="17" fillId="0" borderId="43" xfId="0" applyFont="1" applyBorder="1" applyAlignment="1">
      <alignment horizontal="center"/>
    </xf>
    <xf numFmtId="169" fontId="9" fillId="0" borderId="37" xfId="54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/>
    </xf>
    <xf numFmtId="169" fontId="37" fillId="0" borderId="38" xfId="54" applyNumberFormat="1" applyFont="1" applyFill="1" applyBorder="1" applyAlignment="1">
      <alignment vertical="center" wrapText="1"/>
      <protection/>
    </xf>
    <xf numFmtId="169" fontId="14" fillId="0" borderId="38" xfId="54" applyNumberFormat="1" applyFont="1" applyFill="1" applyBorder="1" applyAlignment="1">
      <alignment vertical="center" wrapText="1"/>
      <protection/>
    </xf>
    <xf numFmtId="169" fontId="13" fillId="0" borderId="42" xfId="0" applyNumberFormat="1" applyFont="1" applyFill="1" applyBorder="1" applyAlignment="1">
      <alignment horizontal="center"/>
    </xf>
    <xf numFmtId="169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169" fontId="9" fillId="4" borderId="0" xfId="0" applyNumberFormat="1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37" fillId="0" borderId="19" xfId="54" applyNumberFormat="1" applyFont="1" applyFill="1" applyBorder="1" applyAlignment="1">
      <alignment horizontal="left" vertical="center" wrapText="1"/>
      <protection/>
    </xf>
    <xf numFmtId="3" fontId="37" fillId="0" borderId="19" xfId="54" applyNumberFormat="1" applyFont="1" applyFill="1" applyBorder="1" applyAlignment="1">
      <alignment horizontal="center" vertical="center" wrapText="1"/>
      <protection/>
    </xf>
    <xf numFmtId="169" fontId="38" fillId="0" borderId="19" xfId="0" applyNumberFormat="1" applyFont="1" applyFill="1" applyBorder="1" applyAlignment="1">
      <alignment/>
    </xf>
    <xf numFmtId="0" fontId="38" fillId="0" borderId="19" xfId="0" applyFont="1" applyFill="1" applyBorder="1" applyAlignment="1">
      <alignment horizontal="center"/>
    </xf>
    <xf numFmtId="169" fontId="37" fillId="0" borderId="42" xfId="0" applyNumberFormat="1" applyFont="1" applyFill="1" applyBorder="1" applyAlignment="1">
      <alignment horizontal="center"/>
    </xf>
    <xf numFmtId="43" fontId="37" fillId="0" borderId="50" xfId="54" applyNumberFormat="1" applyFont="1" applyFill="1" applyBorder="1" applyAlignment="1">
      <alignment vertical="center" wrapText="1"/>
      <protection/>
    </xf>
    <xf numFmtId="169" fontId="37" fillId="0" borderId="42" xfId="54" applyNumberFormat="1" applyFont="1" applyFill="1" applyBorder="1" applyAlignment="1">
      <alignment vertical="center" wrapText="1"/>
      <protection/>
    </xf>
    <xf numFmtId="43" fontId="37" fillId="0" borderId="37" xfId="54" applyNumberFormat="1" applyFont="1" applyFill="1" applyBorder="1" applyAlignment="1">
      <alignment vertical="center" wrapText="1"/>
      <protection/>
    </xf>
    <xf numFmtId="43" fontId="37" fillId="0" borderId="38" xfId="54" applyNumberFormat="1" applyFont="1" applyFill="1" applyBorder="1" applyAlignment="1">
      <alignment vertical="center" wrapText="1"/>
      <protection/>
    </xf>
    <xf numFmtId="49" fontId="37" fillId="0" borderId="15" xfId="54" applyNumberFormat="1" applyFont="1" applyFill="1" applyBorder="1" applyAlignment="1">
      <alignment horizontal="left" vertical="center" wrapText="1"/>
      <protection/>
    </xf>
    <xf numFmtId="3" fontId="37" fillId="0" borderId="15" xfId="54" applyNumberFormat="1" applyFont="1" applyFill="1" applyBorder="1" applyAlignment="1">
      <alignment horizontal="center" vertical="center" wrapText="1"/>
      <protection/>
    </xf>
    <xf numFmtId="169" fontId="37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center"/>
    </xf>
    <xf numFmtId="43" fontId="39" fillId="0" borderId="37" xfId="54" applyNumberFormat="1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49" fontId="37" fillId="0" borderId="12" xfId="54" applyNumberFormat="1" applyFont="1" applyFill="1" applyBorder="1" applyAlignment="1">
      <alignment horizontal="left" vertical="center" wrapText="1"/>
      <protection/>
    </xf>
    <xf numFmtId="3" fontId="37" fillId="0" borderId="12" xfId="54" applyNumberFormat="1" applyFont="1" applyFill="1" applyBorder="1" applyAlignment="1">
      <alignment horizontal="center" vertical="center" wrapText="1"/>
      <protection/>
    </xf>
    <xf numFmtId="169" fontId="37" fillId="0" borderId="12" xfId="0" applyNumberFormat="1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169" fontId="37" fillId="0" borderId="38" xfId="0" applyNumberFormat="1" applyFont="1" applyFill="1" applyBorder="1" applyAlignment="1">
      <alignment horizontal="center"/>
    </xf>
    <xf numFmtId="43" fontId="37" fillId="0" borderId="16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9" fontId="37" fillId="0" borderId="11" xfId="54" applyNumberFormat="1" applyFont="1" applyFill="1" applyBorder="1" applyAlignment="1">
      <alignment horizontal="left" vertical="center" wrapText="1"/>
      <protection/>
    </xf>
    <xf numFmtId="3" fontId="37" fillId="0" borderId="11" xfId="54" applyNumberFormat="1" applyFont="1" applyFill="1" applyBorder="1" applyAlignment="1">
      <alignment horizontal="center" vertical="center" wrapText="1"/>
      <protection/>
    </xf>
    <xf numFmtId="169" fontId="37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169" fontId="37" fillId="0" borderId="59" xfId="0" applyNumberFormat="1" applyFont="1" applyFill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49" fontId="37" fillId="0" borderId="19" xfId="54" applyNumberFormat="1" applyFont="1" applyFill="1" applyBorder="1" applyAlignment="1">
      <alignment horizontal="left" vertical="center" wrapText="1"/>
      <protection/>
    </xf>
    <xf numFmtId="49" fontId="37" fillId="0" borderId="19" xfId="54" applyNumberFormat="1" applyFont="1" applyFill="1" applyBorder="1" applyAlignment="1">
      <alignment horizontal="center" vertical="center" wrapText="1"/>
      <protection/>
    </xf>
    <xf numFmtId="169" fontId="37" fillId="0" borderId="42" xfId="0" applyNumberFormat="1" applyFont="1" applyFill="1" applyBorder="1" applyAlignment="1">
      <alignment/>
    </xf>
    <xf numFmtId="43" fontId="37" fillId="0" borderId="51" xfId="54" applyNumberFormat="1" applyFont="1" applyFill="1" applyBorder="1" applyAlignment="1">
      <alignment vertical="center" wrapText="1"/>
      <protection/>
    </xf>
    <xf numFmtId="49" fontId="37" fillId="0" borderId="15" xfId="54" applyNumberFormat="1" applyFont="1" applyFill="1" applyBorder="1" applyAlignment="1">
      <alignment horizontal="left" vertical="center" wrapText="1"/>
      <protection/>
    </xf>
    <xf numFmtId="49" fontId="37" fillId="0" borderId="15" xfId="54" applyNumberFormat="1" applyFont="1" applyFill="1" applyBorder="1" applyAlignment="1">
      <alignment horizontal="center" vertical="center" wrapText="1"/>
      <protection/>
    </xf>
    <xf numFmtId="169" fontId="38" fillId="0" borderId="15" xfId="0" applyNumberFormat="1" applyFont="1" applyFill="1" applyBorder="1" applyAlignment="1">
      <alignment/>
    </xf>
    <xf numFmtId="0" fontId="38" fillId="0" borderId="15" xfId="0" applyFont="1" applyFill="1" applyBorder="1" applyAlignment="1">
      <alignment horizontal="center"/>
    </xf>
    <xf numFmtId="169" fontId="37" fillId="0" borderId="37" xfId="54" applyNumberFormat="1" applyFont="1" applyFill="1" applyBorder="1" applyAlignment="1">
      <alignment vertical="center" wrapText="1"/>
      <protection/>
    </xf>
    <xf numFmtId="49" fontId="37" fillId="0" borderId="12" xfId="54" applyNumberFormat="1" applyFont="1" applyFill="1" applyBorder="1" applyAlignment="1">
      <alignment horizontal="center" vertical="center" wrapText="1"/>
      <protection/>
    </xf>
    <xf numFmtId="169" fontId="37" fillId="0" borderId="38" xfId="0" applyNumberFormat="1" applyFont="1" applyFill="1" applyBorder="1" applyAlignment="1">
      <alignment/>
    </xf>
    <xf numFmtId="49" fontId="37" fillId="0" borderId="12" xfId="54" applyNumberFormat="1" applyFont="1" applyFill="1" applyBorder="1" applyAlignment="1">
      <alignment horizontal="left" vertical="center" wrapText="1"/>
      <protection/>
    </xf>
    <xf numFmtId="49" fontId="37" fillId="0" borderId="11" xfId="54" applyNumberFormat="1" applyFont="1" applyFill="1" applyBorder="1" applyAlignment="1">
      <alignment horizontal="left" vertical="center" wrapText="1"/>
      <protection/>
    </xf>
    <xf numFmtId="49" fontId="37" fillId="0" borderId="11" xfId="54" applyNumberFormat="1" applyFont="1" applyFill="1" applyBorder="1" applyAlignment="1">
      <alignment horizontal="center" vertical="center" wrapText="1"/>
      <protection/>
    </xf>
    <xf numFmtId="169" fontId="37" fillId="0" borderId="69" xfId="0" applyNumberFormat="1" applyFont="1" applyFill="1" applyBorder="1" applyAlignment="1">
      <alignment/>
    </xf>
    <xf numFmtId="0" fontId="38" fillId="0" borderId="19" xfId="0" applyFont="1" applyFill="1" applyBorder="1" applyAlignment="1">
      <alignment horizontal="center"/>
    </xf>
    <xf numFmtId="169" fontId="37" fillId="0" borderId="49" xfId="0" applyNumberFormat="1" applyFont="1" applyFill="1" applyBorder="1" applyAlignment="1">
      <alignment/>
    </xf>
    <xf numFmtId="169" fontId="37" fillId="0" borderId="58" xfId="54" applyNumberFormat="1" applyFont="1" applyFill="1" applyBorder="1" applyAlignment="1">
      <alignment vertical="center" wrapText="1"/>
      <protection/>
    </xf>
    <xf numFmtId="43" fontId="37" fillId="0" borderId="42" xfId="54" applyNumberFormat="1" applyFont="1" applyFill="1" applyBorder="1" applyAlignment="1">
      <alignment vertical="center" wrapText="1"/>
      <protection/>
    </xf>
    <xf numFmtId="0" fontId="38" fillId="0" borderId="15" xfId="0" applyFont="1" applyFill="1" applyBorder="1" applyAlignment="1">
      <alignment horizontal="center"/>
    </xf>
    <xf numFmtId="169" fontId="37" fillId="0" borderId="42" xfId="0" applyNumberFormat="1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169" fontId="37" fillId="0" borderId="38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169" fontId="37" fillId="0" borderId="69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169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PageLayoutView="0" workbookViewId="0" topLeftCell="A6">
      <selection activeCell="G181" sqref="G181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4.25390625" style="0" customWidth="1"/>
    <col min="5" max="5" width="8.375" style="0" customWidth="1"/>
    <col min="6" max="6" width="17.25390625" style="0" customWidth="1"/>
    <col min="7" max="7" width="11.25390625" style="0" customWidth="1"/>
    <col min="8" max="8" width="14.00390625" style="0" customWidth="1"/>
    <col min="9" max="9" width="10.25390625" style="0" customWidth="1"/>
    <col min="10" max="10" width="12.625" style="0" customWidth="1"/>
    <col min="11" max="11" width="13.125" style="0" bestFit="1" customWidth="1"/>
    <col min="12" max="12" width="14.625" style="0" customWidth="1"/>
    <col min="14" max="14" width="14.375" style="0" bestFit="1" customWidth="1"/>
    <col min="15" max="15" width="13.25390625" style="0" bestFit="1" customWidth="1"/>
  </cols>
  <sheetData>
    <row r="1" spans="2:12" ht="15.75" hidden="1">
      <c r="B1" s="18"/>
      <c r="J1" s="227" t="s">
        <v>43</v>
      </c>
      <c r="K1" s="227"/>
      <c r="L1" s="227"/>
    </row>
    <row r="2" spans="2:12" ht="15.75" hidden="1">
      <c r="B2" s="18"/>
      <c r="J2" s="126" t="s">
        <v>95</v>
      </c>
      <c r="K2" s="126"/>
      <c r="L2" s="126"/>
    </row>
    <row r="3" spans="2:11" ht="15.75" hidden="1">
      <c r="B3" s="18"/>
      <c r="J3" s="126"/>
      <c r="K3" s="126" t="s">
        <v>94</v>
      </c>
    </row>
    <row r="4" spans="2:12" ht="15.75" hidden="1">
      <c r="B4" s="18"/>
      <c r="J4" s="4" t="s">
        <v>16</v>
      </c>
      <c r="K4" s="126" t="s">
        <v>102</v>
      </c>
      <c r="L4" s="126"/>
    </row>
    <row r="5" spans="2:12" ht="15.75" hidden="1">
      <c r="B5" s="19"/>
      <c r="I5" s="227" t="s">
        <v>93</v>
      </c>
      <c r="J5" s="227"/>
      <c r="K5" s="227"/>
      <c r="L5" s="227"/>
    </row>
    <row r="6" spans="2:12" ht="15.75">
      <c r="B6" s="19"/>
      <c r="I6" s="20"/>
      <c r="J6" s="227"/>
      <c r="K6" s="227"/>
      <c r="L6" s="20"/>
    </row>
    <row r="7" spans="2:12" ht="15.75">
      <c r="B7" s="19"/>
      <c r="I7" s="20"/>
      <c r="J7" s="126"/>
      <c r="K7" s="126"/>
      <c r="L7" s="20"/>
    </row>
    <row r="8" spans="1:12" ht="15.75">
      <c r="A8" s="230" t="s">
        <v>220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ht="15.75" customHeight="1" thickBot="1">
      <c r="A9" s="234" t="s">
        <v>219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6.5" thickBot="1">
      <c r="A10" s="5" t="s">
        <v>28</v>
      </c>
      <c r="B10" s="6" t="s">
        <v>29</v>
      </c>
      <c r="C10" s="7" t="s">
        <v>30</v>
      </c>
      <c r="D10" s="6" t="s">
        <v>31</v>
      </c>
      <c r="E10" s="6" t="s">
        <v>32</v>
      </c>
      <c r="F10" s="6" t="s">
        <v>33</v>
      </c>
      <c r="G10" s="228" t="s">
        <v>49</v>
      </c>
      <c r="H10" s="233"/>
      <c r="I10" s="233"/>
      <c r="J10" s="229"/>
      <c r="K10" s="68" t="s">
        <v>101</v>
      </c>
      <c r="L10" s="69"/>
    </row>
    <row r="11" spans="1:12" ht="21" thickBot="1">
      <c r="A11" s="8" t="s">
        <v>34</v>
      </c>
      <c r="B11" s="9"/>
      <c r="C11" s="10" t="s">
        <v>35</v>
      </c>
      <c r="D11" s="11" t="s">
        <v>36</v>
      </c>
      <c r="E11" s="11" t="s">
        <v>37</v>
      </c>
      <c r="F11" s="62" t="s">
        <v>9</v>
      </c>
      <c r="G11" s="228" t="s">
        <v>91</v>
      </c>
      <c r="H11" s="229"/>
      <c r="I11" s="228" t="s">
        <v>92</v>
      </c>
      <c r="J11" s="229"/>
      <c r="K11" s="231" t="s">
        <v>221</v>
      </c>
      <c r="L11" s="232"/>
    </row>
    <row r="12" spans="1:12" ht="9" customHeight="1" thickBot="1">
      <c r="A12" s="70" t="s">
        <v>18</v>
      </c>
      <c r="B12" s="64" t="s">
        <v>19</v>
      </c>
      <c r="C12" s="64" t="s">
        <v>20</v>
      </c>
      <c r="D12" s="65" t="s">
        <v>21</v>
      </c>
      <c r="E12" s="66" t="s">
        <v>22</v>
      </c>
      <c r="F12" s="67" t="s">
        <v>23</v>
      </c>
      <c r="G12" s="237">
        <v>8</v>
      </c>
      <c r="H12" s="238"/>
      <c r="I12" s="235">
        <v>9</v>
      </c>
      <c r="J12" s="239"/>
      <c r="K12" s="235">
        <v>10</v>
      </c>
      <c r="L12" s="236"/>
    </row>
    <row r="13" spans="1:12" ht="17.25" customHeight="1" thickBot="1">
      <c r="A13" s="139"/>
      <c r="B13" s="209" t="s">
        <v>65</v>
      </c>
      <c r="C13" s="209"/>
      <c r="D13" s="209"/>
      <c r="E13" s="209"/>
      <c r="F13" s="210"/>
      <c r="G13" s="79"/>
      <c r="H13" s="80"/>
      <c r="I13" s="79"/>
      <c r="J13" s="80"/>
      <c r="K13" s="79"/>
      <c r="L13" s="80"/>
    </row>
    <row r="14" spans="1:12" ht="15.75" customHeight="1" thickBot="1">
      <c r="A14" s="26">
        <v>1</v>
      </c>
      <c r="B14" s="84" t="s">
        <v>50</v>
      </c>
      <c r="C14" s="63" t="s">
        <v>1</v>
      </c>
      <c r="D14" s="28">
        <v>647</v>
      </c>
      <c r="E14" s="29">
        <v>3</v>
      </c>
      <c r="F14" s="85">
        <f>E14*D14</f>
        <v>1941</v>
      </c>
      <c r="G14" s="96"/>
      <c r="H14" s="136"/>
      <c r="I14" s="79"/>
      <c r="J14" s="80"/>
      <c r="K14" s="79"/>
      <c r="L14" s="80"/>
    </row>
    <row r="15" spans="1:12" ht="18.75" customHeight="1" thickBot="1">
      <c r="A15" s="21"/>
      <c r="B15" s="22" t="s">
        <v>46</v>
      </c>
      <c r="C15" s="23"/>
      <c r="D15" s="24"/>
      <c r="E15" s="25"/>
      <c r="F15" s="75">
        <v>1941</v>
      </c>
      <c r="G15" s="177"/>
      <c r="H15" s="178">
        <v>1941</v>
      </c>
      <c r="I15" s="79"/>
      <c r="J15" s="80"/>
      <c r="K15" s="79"/>
      <c r="L15" s="118"/>
    </row>
    <row r="16" spans="1:12" ht="12.75" customHeight="1" thickBot="1">
      <c r="A16" s="139"/>
      <c r="B16" s="209" t="s">
        <v>26</v>
      </c>
      <c r="C16" s="209"/>
      <c r="D16" s="209"/>
      <c r="E16" s="209"/>
      <c r="F16" s="210"/>
      <c r="G16" s="216"/>
      <c r="H16" s="217"/>
      <c r="I16" s="216"/>
      <c r="J16" s="217"/>
      <c r="K16" s="79"/>
      <c r="L16" s="118"/>
    </row>
    <row r="17" spans="1:12" ht="15.75" customHeight="1">
      <c r="A17" s="26">
        <v>1</v>
      </c>
      <c r="B17" s="84" t="s">
        <v>50</v>
      </c>
      <c r="C17" s="63" t="s">
        <v>1</v>
      </c>
      <c r="D17" s="28">
        <v>647</v>
      </c>
      <c r="E17" s="29">
        <v>15</v>
      </c>
      <c r="F17" s="85">
        <f>D17*E17</f>
        <v>9705</v>
      </c>
      <c r="G17" s="96"/>
      <c r="H17" s="118"/>
      <c r="I17" s="79"/>
      <c r="J17" s="80"/>
      <c r="K17" s="79"/>
      <c r="L17" s="118"/>
    </row>
    <row r="18" spans="1:12" ht="15" customHeight="1" thickBot="1">
      <c r="A18" s="21">
        <v>2</v>
      </c>
      <c r="B18" s="27" t="s">
        <v>38</v>
      </c>
      <c r="C18" s="63" t="s">
        <v>1</v>
      </c>
      <c r="D18" s="28">
        <v>142</v>
      </c>
      <c r="E18" s="29">
        <v>15</v>
      </c>
      <c r="F18" s="30">
        <f>D18*E18</f>
        <v>2130</v>
      </c>
      <c r="G18" s="98"/>
      <c r="H18" s="184"/>
      <c r="I18" s="98"/>
      <c r="J18" s="128"/>
      <c r="K18" s="79"/>
      <c r="L18" s="118"/>
    </row>
    <row r="19" spans="1:12" ht="15" customHeight="1" thickBot="1">
      <c r="A19" s="21"/>
      <c r="B19" s="22" t="s">
        <v>46</v>
      </c>
      <c r="C19" s="23"/>
      <c r="D19" s="24"/>
      <c r="E19" s="25"/>
      <c r="F19" s="75">
        <v>11835</v>
      </c>
      <c r="G19" s="98"/>
      <c r="H19" s="106">
        <v>11835</v>
      </c>
      <c r="I19" s="98"/>
      <c r="J19" s="128"/>
      <c r="K19" s="79"/>
      <c r="L19" s="118"/>
    </row>
    <row r="20" spans="1:12" ht="15" customHeight="1" thickBot="1">
      <c r="A20" s="139"/>
      <c r="B20" s="209" t="s">
        <v>27</v>
      </c>
      <c r="C20" s="209"/>
      <c r="D20" s="209"/>
      <c r="E20" s="209"/>
      <c r="F20" s="209"/>
      <c r="G20" s="98"/>
      <c r="H20" s="128"/>
      <c r="I20" s="98"/>
      <c r="J20" s="128"/>
      <c r="K20" s="79"/>
      <c r="L20" s="118"/>
    </row>
    <row r="21" spans="1:12" ht="16.5" customHeight="1" hidden="1" thickBot="1">
      <c r="A21" s="86"/>
      <c r="B21" s="89"/>
      <c r="C21" s="90"/>
      <c r="D21" s="90"/>
      <c r="E21" s="94"/>
      <c r="F21" s="44"/>
      <c r="G21" s="72"/>
      <c r="H21" s="73"/>
      <c r="I21" s="214"/>
      <c r="J21" s="215"/>
      <c r="K21" s="79"/>
      <c r="L21" s="118"/>
    </row>
    <row r="22" spans="1:12" ht="19.5" customHeight="1">
      <c r="A22" s="35">
        <v>1</v>
      </c>
      <c r="B22" s="88" t="s">
        <v>127</v>
      </c>
      <c r="C22" s="71" t="s">
        <v>5</v>
      </c>
      <c r="D22" s="28">
        <v>13801</v>
      </c>
      <c r="E22" s="97">
        <v>0.25</v>
      </c>
      <c r="F22" s="92">
        <f>E22*D22</f>
        <v>3450.25</v>
      </c>
      <c r="G22" s="98"/>
      <c r="H22" s="128"/>
      <c r="I22" s="79"/>
      <c r="J22" s="80"/>
      <c r="K22" s="79"/>
      <c r="L22" s="118"/>
    </row>
    <row r="23" spans="1:12" ht="19.5" customHeight="1">
      <c r="A23" s="35">
        <v>2</v>
      </c>
      <c r="B23" s="101" t="s">
        <v>103</v>
      </c>
      <c r="C23" s="63" t="s">
        <v>2</v>
      </c>
      <c r="D23" s="28">
        <v>417</v>
      </c>
      <c r="E23" s="97">
        <v>1.5</v>
      </c>
      <c r="F23" s="92">
        <f aca="true" t="shared" si="0" ref="F23:F29">E23*D23</f>
        <v>625.5</v>
      </c>
      <c r="G23" s="98"/>
      <c r="H23" s="99"/>
      <c r="I23" s="79"/>
      <c r="J23" s="80"/>
      <c r="K23" s="79"/>
      <c r="L23" s="118"/>
    </row>
    <row r="24" spans="1:12" ht="19.5" customHeight="1">
      <c r="A24" s="35">
        <v>3</v>
      </c>
      <c r="B24" s="101" t="s">
        <v>104</v>
      </c>
      <c r="C24" s="63" t="s">
        <v>2</v>
      </c>
      <c r="D24" s="24">
        <v>334</v>
      </c>
      <c r="E24" s="114">
        <v>4</v>
      </c>
      <c r="F24" s="92">
        <f t="shared" si="0"/>
        <v>1336</v>
      </c>
      <c r="G24" s="93"/>
      <c r="H24" s="129"/>
      <c r="I24" s="79"/>
      <c r="J24" s="80"/>
      <c r="K24" s="79"/>
      <c r="L24" s="118"/>
    </row>
    <row r="25" spans="1:12" ht="19.5" customHeight="1">
      <c r="A25" s="35">
        <v>4</v>
      </c>
      <c r="B25" s="101" t="s">
        <v>106</v>
      </c>
      <c r="C25" s="63" t="s">
        <v>5</v>
      </c>
      <c r="D25" s="24">
        <v>2337</v>
      </c>
      <c r="E25" s="114">
        <v>0.35</v>
      </c>
      <c r="F25" s="92">
        <f t="shared" si="0"/>
        <v>817.9499999999999</v>
      </c>
      <c r="G25" s="93"/>
      <c r="H25" s="129"/>
      <c r="I25" s="79"/>
      <c r="J25" s="80"/>
      <c r="K25" s="79"/>
      <c r="L25" s="118"/>
    </row>
    <row r="26" spans="1:12" ht="19.5" customHeight="1">
      <c r="A26" s="35">
        <v>5</v>
      </c>
      <c r="B26" s="101" t="s">
        <v>107</v>
      </c>
      <c r="C26" s="63" t="s">
        <v>1</v>
      </c>
      <c r="D26" s="24">
        <v>244</v>
      </c>
      <c r="E26" s="114">
        <v>1.5</v>
      </c>
      <c r="F26" s="92">
        <f t="shared" si="0"/>
        <v>366</v>
      </c>
      <c r="G26" s="93"/>
      <c r="H26" s="129"/>
      <c r="I26" s="79"/>
      <c r="J26" s="80"/>
      <c r="K26" s="79"/>
      <c r="L26" s="118"/>
    </row>
    <row r="27" spans="1:12" ht="19.5" customHeight="1">
      <c r="A27" s="35">
        <v>4</v>
      </c>
      <c r="B27" s="101" t="s">
        <v>66</v>
      </c>
      <c r="C27" s="63" t="s">
        <v>1</v>
      </c>
      <c r="D27" s="24">
        <v>781</v>
      </c>
      <c r="E27" s="114">
        <v>5.5</v>
      </c>
      <c r="F27" s="92">
        <f t="shared" si="0"/>
        <v>4295.5</v>
      </c>
      <c r="G27" s="93"/>
      <c r="H27" s="129"/>
      <c r="I27" s="79"/>
      <c r="J27" s="80"/>
      <c r="K27" s="79"/>
      <c r="L27" s="118"/>
    </row>
    <row r="28" spans="1:12" ht="19.5" customHeight="1">
      <c r="A28" s="35">
        <v>5</v>
      </c>
      <c r="B28" s="101" t="s">
        <v>63</v>
      </c>
      <c r="C28" s="63" t="s">
        <v>1</v>
      </c>
      <c r="D28" s="24">
        <v>142</v>
      </c>
      <c r="E28" s="114">
        <v>53</v>
      </c>
      <c r="F28" s="92">
        <f t="shared" si="0"/>
        <v>7526</v>
      </c>
      <c r="G28" s="93"/>
      <c r="H28" s="129"/>
      <c r="I28" s="79"/>
      <c r="J28" s="80"/>
      <c r="K28" s="79"/>
      <c r="L28" s="118"/>
    </row>
    <row r="29" spans="1:12" ht="32.25" customHeight="1">
      <c r="A29" s="36">
        <v>6</v>
      </c>
      <c r="B29" s="101" t="s">
        <v>108</v>
      </c>
      <c r="C29" s="63" t="s">
        <v>1</v>
      </c>
      <c r="D29" s="102">
        <v>168</v>
      </c>
      <c r="E29" s="94">
        <v>7</v>
      </c>
      <c r="F29" s="92">
        <f t="shared" si="0"/>
        <v>1176</v>
      </c>
      <c r="G29" s="72"/>
      <c r="H29" s="130" t="s">
        <v>102</v>
      </c>
      <c r="I29" s="79"/>
      <c r="J29" s="80"/>
      <c r="K29" s="79"/>
      <c r="L29" s="118"/>
    </row>
    <row r="30" spans="1:12" ht="16.5" thickBot="1">
      <c r="A30" s="87"/>
      <c r="B30" s="39" t="s">
        <v>46</v>
      </c>
      <c r="C30" s="91"/>
      <c r="D30" s="40"/>
      <c r="E30" s="41"/>
      <c r="F30" s="116">
        <f>F29+F28+F27+F26+F25+F24+F23+F22</f>
        <v>19593.2</v>
      </c>
      <c r="G30" s="93"/>
      <c r="H30" s="116">
        <v>19593.2</v>
      </c>
      <c r="I30" s="79"/>
      <c r="J30" s="80"/>
      <c r="K30" s="79"/>
      <c r="L30" s="118"/>
    </row>
    <row r="31" spans="1:12" ht="16.5" thickBot="1">
      <c r="A31" s="209" t="s">
        <v>67</v>
      </c>
      <c r="B31" s="209"/>
      <c r="C31" s="209"/>
      <c r="D31" s="209"/>
      <c r="E31" s="209"/>
      <c r="F31" s="117"/>
      <c r="G31" s="79"/>
      <c r="H31" s="80"/>
      <c r="I31" s="79"/>
      <c r="J31" s="80"/>
      <c r="K31" s="79"/>
      <c r="L31" s="118"/>
    </row>
    <row r="32" spans="1:12" ht="32.25" thickBot="1">
      <c r="A32" s="100">
        <v>1</v>
      </c>
      <c r="B32" s="104" t="s">
        <v>185</v>
      </c>
      <c r="C32" s="63" t="s">
        <v>1</v>
      </c>
      <c r="D32" s="24">
        <v>1200</v>
      </c>
      <c r="E32" s="114">
        <v>132.3</v>
      </c>
      <c r="F32" s="244">
        <v>158760</v>
      </c>
      <c r="G32" s="79"/>
      <c r="H32" s="133"/>
      <c r="I32" s="79"/>
      <c r="J32" s="80"/>
      <c r="K32" s="79" t="s">
        <v>184</v>
      </c>
      <c r="L32" s="118">
        <v>171360</v>
      </c>
    </row>
    <row r="33" spans="1:12" ht="16.5" thickBot="1">
      <c r="A33" s="87"/>
      <c r="B33" s="39" t="s">
        <v>46</v>
      </c>
      <c r="C33" s="115"/>
      <c r="D33" s="245"/>
      <c r="E33" s="246"/>
      <c r="F33" s="247">
        <v>158760</v>
      </c>
      <c r="G33" s="177"/>
      <c r="H33" s="178">
        <v>158760</v>
      </c>
      <c r="I33" s="79"/>
      <c r="J33" s="80"/>
      <c r="K33" s="79"/>
      <c r="L33" s="118"/>
    </row>
    <row r="34" spans="1:12" ht="16.5" thickBot="1">
      <c r="A34" s="248"/>
      <c r="B34" s="209" t="s">
        <v>51</v>
      </c>
      <c r="C34" s="209"/>
      <c r="D34" s="209"/>
      <c r="E34" s="209"/>
      <c r="F34" s="210"/>
      <c r="G34" s="79"/>
      <c r="H34" s="173"/>
      <c r="I34" s="79"/>
      <c r="J34" s="80"/>
      <c r="K34" s="79"/>
      <c r="L34" s="118"/>
    </row>
    <row r="35" spans="1:12" ht="24.75" customHeight="1">
      <c r="A35" s="249">
        <v>1</v>
      </c>
      <c r="B35" s="82" t="s">
        <v>180</v>
      </c>
      <c r="C35" s="63" t="s">
        <v>3</v>
      </c>
      <c r="D35" s="33">
        <v>1381</v>
      </c>
      <c r="E35" s="34">
        <v>1</v>
      </c>
      <c r="F35" s="83">
        <f>E35*D35</f>
        <v>1381</v>
      </c>
      <c r="G35" s="79"/>
      <c r="H35" s="118"/>
      <c r="I35" s="79"/>
      <c r="J35" s="80"/>
      <c r="K35" s="79" t="s">
        <v>136</v>
      </c>
      <c r="L35" s="118">
        <v>1381</v>
      </c>
    </row>
    <row r="36" spans="1:12" ht="15.75">
      <c r="A36" s="249">
        <v>2</v>
      </c>
      <c r="B36" s="104" t="s">
        <v>68</v>
      </c>
      <c r="C36" s="63" t="s">
        <v>1</v>
      </c>
      <c r="D36" s="28">
        <v>143</v>
      </c>
      <c r="E36" s="29">
        <v>10</v>
      </c>
      <c r="F36" s="85">
        <f>D36*E36</f>
        <v>1430</v>
      </c>
      <c r="G36" s="79"/>
      <c r="H36" s="118"/>
      <c r="I36" s="79"/>
      <c r="J36" s="80"/>
      <c r="K36" s="79"/>
      <c r="L36" s="118"/>
    </row>
    <row r="37" spans="1:12" ht="15.75">
      <c r="A37" s="249">
        <v>3</v>
      </c>
      <c r="B37" s="104" t="s">
        <v>69</v>
      </c>
      <c r="C37" s="63" t="s">
        <v>1</v>
      </c>
      <c r="D37" s="28">
        <v>82</v>
      </c>
      <c r="E37" s="29">
        <v>10</v>
      </c>
      <c r="F37" s="85">
        <f>D37*E37</f>
        <v>820</v>
      </c>
      <c r="G37" s="79"/>
      <c r="H37" s="118">
        <v>820</v>
      </c>
      <c r="I37" s="79"/>
      <c r="J37" s="80"/>
      <c r="K37" s="79"/>
      <c r="L37" s="118"/>
    </row>
    <row r="38" spans="1:12" ht="29.25" customHeight="1">
      <c r="A38" s="249">
        <v>4</v>
      </c>
      <c r="B38" s="104" t="s">
        <v>70</v>
      </c>
      <c r="C38" s="63" t="s">
        <v>1</v>
      </c>
      <c r="D38" s="28">
        <v>187</v>
      </c>
      <c r="E38" s="29">
        <v>30</v>
      </c>
      <c r="F38" s="85">
        <f>E38*D38</f>
        <v>5610</v>
      </c>
      <c r="G38" s="79"/>
      <c r="H38" s="118">
        <v>5610</v>
      </c>
      <c r="I38" s="79"/>
      <c r="J38" s="80"/>
      <c r="K38" s="174" t="s">
        <v>149</v>
      </c>
      <c r="L38" s="118">
        <v>224</v>
      </c>
    </row>
    <row r="39" spans="1:12" ht="15.75">
      <c r="A39" s="249">
        <v>5</v>
      </c>
      <c r="B39" s="104" t="s">
        <v>71</v>
      </c>
      <c r="C39" s="63" t="s">
        <v>1</v>
      </c>
      <c r="D39" s="28">
        <v>1141</v>
      </c>
      <c r="E39" s="29">
        <v>1.36</v>
      </c>
      <c r="F39" s="85">
        <f>E39*D39</f>
        <v>1551.7600000000002</v>
      </c>
      <c r="G39" s="79"/>
      <c r="H39" s="118"/>
      <c r="I39" s="79"/>
      <c r="J39" s="80"/>
      <c r="K39" s="79"/>
      <c r="L39" s="118"/>
    </row>
    <row r="40" spans="1:12" ht="31.5">
      <c r="A40" s="249">
        <v>6</v>
      </c>
      <c r="B40" s="104" t="s">
        <v>58</v>
      </c>
      <c r="C40" s="63" t="s">
        <v>1</v>
      </c>
      <c r="D40" s="28">
        <v>920</v>
      </c>
      <c r="E40" s="29">
        <v>1</v>
      </c>
      <c r="F40" s="85">
        <f>D40*E40</f>
        <v>920</v>
      </c>
      <c r="G40" s="79"/>
      <c r="H40" s="118">
        <v>920</v>
      </c>
      <c r="I40" s="79"/>
      <c r="J40" s="80"/>
      <c r="K40" s="79" t="s">
        <v>195</v>
      </c>
      <c r="L40" s="118">
        <f>2.5*D40</f>
        <v>2300</v>
      </c>
    </row>
    <row r="41" spans="1:12" ht="15.75">
      <c r="A41" s="249">
        <v>7</v>
      </c>
      <c r="B41" s="104" t="s">
        <v>72</v>
      </c>
      <c r="C41" s="63" t="s">
        <v>1</v>
      </c>
      <c r="D41" s="28">
        <v>1577</v>
      </c>
      <c r="E41" s="29">
        <v>5</v>
      </c>
      <c r="F41" s="85">
        <f>E41*D41</f>
        <v>7885</v>
      </c>
      <c r="G41" s="79"/>
      <c r="H41" s="118"/>
      <c r="I41" s="79"/>
      <c r="J41" s="118">
        <v>7885</v>
      </c>
      <c r="K41" s="79"/>
      <c r="L41" s="118"/>
    </row>
    <row r="42" spans="1:12" ht="16.5" thickBot="1">
      <c r="A42" s="250"/>
      <c r="B42" s="103" t="s">
        <v>158</v>
      </c>
      <c r="C42" s="186" t="s">
        <v>3</v>
      </c>
      <c r="D42" s="102">
        <v>306</v>
      </c>
      <c r="E42" s="187">
        <v>1</v>
      </c>
      <c r="F42" s="188">
        <v>306</v>
      </c>
      <c r="G42" s="79"/>
      <c r="H42" s="136">
        <v>306</v>
      </c>
      <c r="I42" s="79"/>
      <c r="J42" s="80"/>
      <c r="K42" s="183" t="s">
        <v>136</v>
      </c>
      <c r="L42" s="118">
        <v>306</v>
      </c>
    </row>
    <row r="43" spans="1:12" ht="16.5" thickBot="1">
      <c r="A43" s="251"/>
      <c r="B43" s="112" t="s">
        <v>46</v>
      </c>
      <c r="C43" s="50"/>
      <c r="D43" s="51"/>
      <c r="E43" s="189"/>
      <c r="F43" s="190">
        <f>SUM(F35:F42)</f>
        <v>19903.760000000002</v>
      </c>
      <c r="G43" s="177"/>
      <c r="H43" s="179">
        <f>SUM(H35:H42)</f>
        <v>7656</v>
      </c>
      <c r="I43" s="79"/>
      <c r="J43" s="80"/>
      <c r="K43" s="79"/>
      <c r="L43" s="118"/>
    </row>
    <row r="44" spans="1:12" ht="15.75">
      <c r="A44" s="252"/>
      <c r="B44" s="253" t="s">
        <v>165</v>
      </c>
      <c r="C44" s="254"/>
      <c r="D44" s="255"/>
      <c r="E44" s="256"/>
      <c r="F44" s="257"/>
      <c r="G44" s="258"/>
      <c r="H44" s="259"/>
      <c r="I44" s="260"/>
      <c r="J44" s="261"/>
      <c r="K44" s="260"/>
      <c r="L44" s="118"/>
    </row>
    <row r="45" spans="1:12" ht="15.75">
      <c r="A45" s="249"/>
      <c r="B45" s="262" t="s">
        <v>166</v>
      </c>
      <c r="C45" s="263" t="s">
        <v>3</v>
      </c>
      <c r="D45" s="264">
        <v>267</v>
      </c>
      <c r="E45" s="265">
        <v>1</v>
      </c>
      <c r="F45" s="257">
        <v>267</v>
      </c>
      <c r="G45" s="258"/>
      <c r="H45" s="259"/>
      <c r="I45" s="260"/>
      <c r="J45" s="261"/>
      <c r="K45" s="266" t="s">
        <v>136</v>
      </c>
      <c r="L45" s="242">
        <v>267</v>
      </c>
    </row>
    <row r="46" spans="1:12" ht="15.75">
      <c r="A46" s="267"/>
      <c r="B46" s="268" t="s">
        <v>167</v>
      </c>
      <c r="C46" s="269" t="s">
        <v>3</v>
      </c>
      <c r="D46" s="270">
        <v>362</v>
      </c>
      <c r="E46" s="271">
        <v>2</v>
      </c>
      <c r="F46" s="272">
        <v>724</v>
      </c>
      <c r="G46" s="258"/>
      <c r="H46" s="242"/>
      <c r="I46" s="260"/>
      <c r="J46" s="261"/>
      <c r="K46" s="266" t="s">
        <v>136</v>
      </c>
      <c r="L46" s="242">
        <v>724</v>
      </c>
    </row>
    <row r="47" spans="1:12" ht="15.75">
      <c r="A47" s="267"/>
      <c r="B47" s="268" t="s">
        <v>179</v>
      </c>
      <c r="C47" s="269" t="s">
        <v>3</v>
      </c>
      <c r="D47" s="270">
        <v>469</v>
      </c>
      <c r="E47" s="271">
        <v>2</v>
      </c>
      <c r="F47" s="272">
        <v>938</v>
      </c>
      <c r="G47" s="258"/>
      <c r="H47" s="242"/>
      <c r="I47" s="260"/>
      <c r="J47" s="261"/>
      <c r="K47" s="266" t="s">
        <v>136</v>
      </c>
      <c r="L47" s="242">
        <v>938</v>
      </c>
    </row>
    <row r="48" spans="1:12" ht="31.5">
      <c r="A48" s="267"/>
      <c r="B48" s="268" t="s">
        <v>181</v>
      </c>
      <c r="C48" s="269" t="s">
        <v>3</v>
      </c>
      <c r="D48" s="270">
        <v>340</v>
      </c>
      <c r="E48" s="271">
        <v>1</v>
      </c>
      <c r="F48" s="272">
        <v>340</v>
      </c>
      <c r="G48" s="273"/>
      <c r="H48" s="242"/>
      <c r="I48" s="260"/>
      <c r="J48" s="261"/>
      <c r="K48" s="266" t="s">
        <v>136</v>
      </c>
      <c r="L48" s="242">
        <v>340</v>
      </c>
    </row>
    <row r="49" spans="1:12" ht="15.75">
      <c r="A49" s="267"/>
      <c r="B49" s="268" t="s">
        <v>204</v>
      </c>
      <c r="C49" s="269" t="s">
        <v>3</v>
      </c>
      <c r="D49" s="270">
        <v>592</v>
      </c>
      <c r="E49" s="271">
        <v>1</v>
      </c>
      <c r="F49" s="272">
        <v>592</v>
      </c>
      <c r="G49" s="273"/>
      <c r="H49" s="242"/>
      <c r="I49" s="260"/>
      <c r="J49" s="261"/>
      <c r="K49" s="266" t="s">
        <v>136</v>
      </c>
      <c r="L49" s="242">
        <v>592</v>
      </c>
    </row>
    <row r="50" spans="1:12" ht="15.75">
      <c r="A50" s="267"/>
      <c r="B50" s="268" t="s">
        <v>15</v>
      </c>
      <c r="C50" s="269" t="s">
        <v>3</v>
      </c>
      <c r="D50" s="270">
        <v>847</v>
      </c>
      <c r="E50" s="271">
        <v>1</v>
      </c>
      <c r="F50" s="272">
        <v>847</v>
      </c>
      <c r="G50" s="273"/>
      <c r="H50" s="242"/>
      <c r="I50" s="260"/>
      <c r="J50" s="261"/>
      <c r="K50" s="266" t="s">
        <v>136</v>
      </c>
      <c r="L50" s="242">
        <v>847</v>
      </c>
    </row>
    <row r="51" spans="1:12" ht="16.5" thickBot="1">
      <c r="A51" s="274"/>
      <c r="B51" s="275" t="s">
        <v>178</v>
      </c>
      <c r="C51" s="276" t="s">
        <v>3</v>
      </c>
      <c r="D51" s="277">
        <v>378</v>
      </c>
      <c r="E51" s="278">
        <v>1</v>
      </c>
      <c r="F51" s="279">
        <v>378</v>
      </c>
      <c r="G51" s="185"/>
      <c r="H51" s="118"/>
      <c r="I51" s="79"/>
      <c r="J51" s="80"/>
      <c r="K51" s="266" t="s">
        <v>136</v>
      </c>
      <c r="L51" s="242">
        <v>378</v>
      </c>
    </row>
    <row r="52" spans="1:12" ht="16.5" thickBot="1">
      <c r="A52" s="248"/>
      <c r="B52" s="209" t="s">
        <v>61</v>
      </c>
      <c r="C52" s="209"/>
      <c r="D52" s="209"/>
      <c r="E52" s="209"/>
      <c r="F52" s="210"/>
      <c r="G52" s="81"/>
      <c r="H52" s="173"/>
      <c r="I52" s="79"/>
      <c r="J52" s="80"/>
      <c r="K52" s="79"/>
      <c r="L52" s="118"/>
    </row>
    <row r="53" spans="1:12" ht="15.75">
      <c r="A53" s="36">
        <v>1</v>
      </c>
      <c r="B53" s="95" t="s">
        <v>62</v>
      </c>
      <c r="C53" s="23" t="s">
        <v>1</v>
      </c>
      <c r="D53" s="164">
        <v>731</v>
      </c>
      <c r="E53" s="168">
        <v>5</v>
      </c>
      <c r="F53" s="83">
        <f>E53*D53</f>
        <v>3655</v>
      </c>
      <c r="G53" s="170"/>
      <c r="H53" s="118"/>
      <c r="I53" s="79"/>
      <c r="J53" s="80"/>
      <c r="K53" s="79"/>
      <c r="L53" s="118"/>
    </row>
    <row r="54" spans="1:12" ht="15.75">
      <c r="A54" s="36">
        <v>2</v>
      </c>
      <c r="B54" s="95" t="s">
        <v>63</v>
      </c>
      <c r="C54" s="23" t="s">
        <v>1</v>
      </c>
      <c r="D54" s="164">
        <v>243</v>
      </c>
      <c r="E54" s="114">
        <v>80</v>
      </c>
      <c r="F54" s="158">
        <f>E54*D54</f>
        <v>19440</v>
      </c>
      <c r="G54" s="170"/>
      <c r="H54" s="118"/>
      <c r="I54" s="79"/>
      <c r="J54" s="80"/>
      <c r="K54" s="79"/>
      <c r="L54" s="118"/>
    </row>
    <row r="55" spans="1:12" ht="15.75">
      <c r="A55" s="36">
        <v>3</v>
      </c>
      <c r="B55" s="95" t="s">
        <v>73</v>
      </c>
      <c r="C55" s="23" t="s">
        <v>1</v>
      </c>
      <c r="D55" s="164">
        <v>61</v>
      </c>
      <c r="E55" s="114">
        <v>15</v>
      </c>
      <c r="F55" s="158">
        <f>E55*D55</f>
        <v>915</v>
      </c>
      <c r="G55" s="170"/>
      <c r="H55" s="118"/>
      <c r="I55" s="79"/>
      <c r="J55" s="80"/>
      <c r="K55" s="79"/>
      <c r="L55" s="118"/>
    </row>
    <row r="56" spans="1:12" ht="18.75" customHeight="1">
      <c r="A56" s="36">
        <v>4</v>
      </c>
      <c r="B56" s="95" t="s">
        <v>74</v>
      </c>
      <c r="C56" s="23" t="s">
        <v>1</v>
      </c>
      <c r="D56" s="164">
        <v>837</v>
      </c>
      <c r="E56" s="114">
        <v>18.5</v>
      </c>
      <c r="F56" s="158">
        <f>D56*E56</f>
        <v>15484.5</v>
      </c>
      <c r="G56" s="170"/>
      <c r="H56" s="118">
        <v>15484.5</v>
      </c>
      <c r="I56" s="79"/>
      <c r="J56" s="80"/>
      <c r="K56" s="79" t="s">
        <v>136</v>
      </c>
      <c r="L56" s="118">
        <v>15484.5</v>
      </c>
    </row>
    <row r="57" spans="1:12" ht="15.75">
      <c r="A57" s="36">
        <v>5</v>
      </c>
      <c r="B57" s="111" t="s">
        <v>75</v>
      </c>
      <c r="C57" s="47" t="s">
        <v>2</v>
      </c>
      <c r="D57" s="165">
        <v>247</v>
      </c>
      <c r="E57" s="169">
        <v>10</v>
      </c>
      <c r="F57" s="171">
        <f>E57*D57</f>
        <v>2470</v>
      </c>
      <c r="G57" s="170"/>
      <c r="H57" s="118"/>
      <c r="I57" s="79"/>
      <c r="J57" s="118"/>
      <c r="K57" s="79"/>
      <c r="L57" s="118"/>
    </row>
    <row r="58" spans="1:12" ht="15.75">
      <c r="A58" s="36">
        <v>6</v>
      </c>
      <c r="B58" s="111" t="s">
        <v>76</v>
      </c>
      <c r="C58" s="47" t="s">
        <v>1</v>
      </c>
      <c r="D58" s="165">
        <v>385</v>
      </c>
      <c r="E58" s="169">
        <v>1.7</v>
      </c>
      <c r="F58" s="171">
        <f>E58*D58</f>
        <v>654.5</v>
      </c>
      <c r="G58" s="170"/>
      <c r="H58" s="118"/>
      <c r="I58" s="79"/>
      <c r="J58" s="80"/>
      <c r="K58" s="79"/>
      <c r="L58" s="118"/>
    </row>
    <row r="59" spans="1:12" ht="16.5" thickBot="1">
      <c r="A59" s="36">
        <v>7</v>
      </c>
      <c r="B59" s="111" t="s">
        <v>77</v>
      </c>
      <c r="C59" s="47" t="s">
        <v>1</v>
      </c>
      <c r="D59" s="165">
        <v>143</v>
      </c>
      <c r="E59" s="169">
        <v>7</v>
      </c>
      <c r="F59" s="172">
        <f>E59*D59</f>
        <v>1001</v>
      </c>
      <c r="G59" s="170"/>
      <c r="H59" s="136"/>
      <c r="I59" s="79"/>
      <c r="J59" s="80"/>
      <c r="K59" s="79"/>
      <c r="L59" s="118"/>
    </row>
    <row r="60" spans="1:12" ht="16.5" thickBot="1">
      <c r="A60" s="110"/>
      <c r="B60" s="112" t="s">
        <v>46</v>
      </c>
      <c r="C60" s="50"/>
      <c r="D60" s="166"/>
      <c r="E60" s="113"/>
      <c r="F60" s="167">
        <f>F59+F58+F57+F56+F55+F54+F53</f>
        <v>43620</v>
      </c>
      <c r="G60" s="180"/>
      <c r="H60" s="178">
        <v>15484</v>
      </c>
      <c r="I60" s="79"/>
      <c r="J60" s="243">
        <f>H60+H43+H33+H30+H19+H15</f>
        <v>215269.2</v>
      </c>
      <c r="K60" s="79"/>
      <c r="L60" s="118"/>
    </row>
    <row r="61" spans="1:12" ht="16.5" thickBot="1">
      <c r="A61" s="221" t="s">
        <v>13</v>
      </c>
      <c r="B61" s="222"/>
      <c r="C61" s="222"/>
      <c r="D61" s="222"/>
      <c r="E61" s="222"/>
      <c r="F61" s="223"/>
      <c r="G61" s="214"/>
      <c r="H61" s="224"/>
      <c r="I61" s="214"/>
      <c r="J61" s="215"/>
      <c r="K61" s="79"/>
      <c r="L61" s="118"/>
    </row>
    <row r="62" spans="1:12" ht="15.75">
      <c r="A62" s="151"/>
      <c r="B62" s="88" t="s">
        <v>56</v>
      </c>
      <c r="C62" s="145"/>
      <c r="D62" s="83"/>
      <c r="E62" s="149"/>
      <c r="F62" s="156"/>
      <c r="G62" s="79"/>
      <c r="H62" s="80"/>
      <c r="I62" s="79"/>
      <c r="J62" s="80"/>
      <c r="K62" s="79"/>
      <c r="L62" s="118"/>
    </row>
    <row r="63" spans="1:12" ht="15.75">
      <c r="A63" s="151">
        <v>1</v>
      </c>
      <c r="B63" s="147" t="s">
        <v>59</v>
      </c>
      <c r="C63" s="146" t="s">
        <v>3</v>
      </c>
      <c r="D63" s="85">
        <v>9066</v>
      </c>
      <c r="E63" s="149">
        <v>0</v>
      </c>
      <c r="F63" s="157">
        <f>D63*E63</f>
        <v>0</v>
      </c>
      <c r="G63" s="79"/>
      <c r="H63" s="118"/>
      <c r="I63" s="79"/>
      <c r="J63" s="80"/>
      <c r="K63" s="79"/>
      <c r="L63" s="118"/>
    </row>
    <row r="64" spans="1:12" ht="21" customHeight="1">
      <c r="A64" s="151">
        <v>2</v>
      </c>
      <c r="B64" s="147" t="s">
        <v>52</v>
      </c>
      <c r="C64" s="146" t="s">
        <v>3</v>
      </c>
      <c r="D64" s="85">
        <v>8496</v>
      </c>
      <c r="E64" s="149">
        <v>1</v>
      </c>
      <c r="F64" s="157">
        <f>D64*E64</f>
        <v>8496</v>
      </c>
      <c r="G64" s="79"/>
      <c r="H64" s="118">
        <v>8496</v>
      </c>
      <c r="I64" s="79"/>
      <c r="J64" s="80"/>
      <c r="K64" s="176" t="s">
        <v>172</v>
      </c>
      <c r="L64" s="118">
        <f>4*D64</f>
        <v>33984</v>
      </c>
    </row>
    <row r="65" spans="1:12" ht="15.75">
      <c r="A65" s="151">
        <v>3</v>
      </c>
      <c r="B65" s="147" t="s">
        <v>139</v>
      </c>
      <c r="C65" s="146" t="s">
        <v>3</v>
      </c>
      <c r="D65" s="85">
        <v>4211</v>
      </c>
      <c r="E65" s="149">
        <v>0</v>
      </c>
      <c r="F65" s="157">
        <f>D65*E65</f>
        <v>0</v>
      </c>
      <c r="G65" s="79"/>
      <c r="H65" s="118"/>
      <c r="I65" s="79"/>
      <c r="J65" s="80"/>
      <c r="K65" s="79"/>
      <c r="L65" s="118"/>
    </row>
    <row r="66" spans="1:12" ht="15.75">
      <c r="A66" s="152">
        <v>4</v>
      </c>
      <c r="B66" s="147" t="s">
        <v>147</v>
      </c>
      <c r="C66" s="146" t="s">
        <v>3</v>
      </c>
      <c r="D66" s="158">
        <v>982</v>
      </c>
      <c r="E66" s="149">
        <v>3</v>
      </c>
      <c r="F66" s="157">
        <f aca="true" t="shared" si="1" ref="F66:F71">E66*D66</f>
        <v>2946</v>
      </c>
      <c r="G66" s="79"/>
      <c r="H66" s="118">
        <v>2946</v>
      </c>
      <c r="I66" s="79"/>
      <c r="J66" s="80"/>
      <c r="K66" s="79"/>
      <c r="L66" s="118"/>
    </row>
    <row r="67" spans="1:12" ht="20.25" customHeight="1">
      <c r="A67" s="152">
        <v>5</v>
      </c>
      <c r="B67" s="147" t="s">
        <v>79</v>
      </c>
      <c r="C67" s="146" t="s">
        <v>3</v>
      </c>
      <c r="D67" s="158">
        <v>726</v>
      </c>
      <c r="E67" s="149">
        <v>2</v>
      </c>
      <c r="F67" s="157">
        <f t="shared" si="1"/>
        <v>1452</v>
      </c>
      <c r="G67" s="79"/>
      <c r="H67" s="118">
        <v>1452</v>
      </c>
      <c r="I67" s="79"/>
      <c r="J67" s="80"/>
      <c r="K67" s="79" t="s">
        <v>136</v>
      </c>
      <c r="L67" s="118">
        <v>1452</v>
      </c>
    </row>
    <row r="68" spans="1:12" ht="17.25" customHeight="1">
      <c r="A68" s="152">
        <v>6</v>
      </c>
      <c r="B68" s="147" t="s">
        <v>109</v>
      </c>
      <c r="C68" s="146" t="s">
        <v>3</v>
      </c>
      <c r="D68" s="158">
        <v>444</v>
      </c>
      <c r="E68" s="149">
        <v>4</v>
      </c>
      <c r="F68" s="157">
        <f t="shared" si="1"/>
        <v>1776</v>
      </c>
      <c r="G68" s="79"/>
      <c r="H68" s="118">
        <v>1776</v>
      </c>
      <c r="I68" s="79"/>
      <c r="J68" s="80"/>
      <c r="K68" s="79" t="s">
        <v>136</v>
      </c>
      <c r="L68" s="118">
        <v>1776</v>
      </c>
    </row>
    <row r="69" spans="1:12" ht="15.75">
      <c r="A69" s="152">
        <v>7</v>
      </c>
      <c r="B69" s="147" t="s">
        <v>53</v>
      </c>
      <c r="C69" s="146" t="s">
        <v>3</v>
      </c>
      <c r="D69" s="158">
        <v>396</v>
      </c>
      <c r="E69" s="149">
        <v>10</v>
      </c>
      <c r="F69" s="157">
        <f t="shared" si="1"/>
        <v>3960</v>
      </c>
      <c r="G69" s="79"/>
      <c r="H69" s="118">
        <v>3564</v>
      </c>
      <c r="I69" s="79"/>
      <c r="J69" s="80"/>
      <c r="K69" s="175" t="s">
        <v>164</v>
      </c>
      <c r="L69" s="118">
        <v>3960</v>
      </c>
    </row>
    <row r="70" spans="1:12" ht="28.5">
      <c r="A70" s="152">
        <v>8</v>
      </c>
      <c r="B70" s="147" t="s">
        <v>55</v>
      </c>
      <c r="C70" s="146" t="s">
        <v>3</v>
      </c>
      <c r="D70" s="158">
        <v>440</v>
      </c>
      <c r="E70" s="149">
        <v>5</v>
      </c>
      <c r="F70" s="157">
        <f t="shared" si="1"/>
        <v>2200</v>
      </c>
      <c r="G70" s="79"/>
      <c r="H70" s="118">
        <v>2200</v>
      </c>
      <c r="I70" s="79"/>
      <c r="J70" s="80"/>
      <c r="K70" s="183" t="s">
        <v>164</v>
      </c>
      <c r="L70" s="118">
        <f>440*10</f>
        <v>4400</v>
      </c>
    </row>
    <row r="71" spans="1:12" ht="15.75">
      <c r="A71" s="152">
        <v>9</v>
      </c>
      <c r="B71" s="147" t="s">
        <v>137</v>
      </c>
      <c r="C71" s="146" t="s">
        <v>3</v>
      </c>
      <c r="D71" s="158">
        <v>520</v>
      </c>
      <c r="E71" s="149">
        <v>5</v>
      </c>
      <c r="F71" s="157">
        <f t="shared" si="1"/>
        <v>2600</v>
      </c>
      <c r="G71" s="79"/>
      <c r="H71" s="118">
        <v>2600</v>
      </c>
      <c r="I71" s="79"/>
      <c r="J71" s="80"/>
      <c r="K71" s="175" t="s">
        <v>136</v>
      </c>
      <c r="L71" s="118">
        <v>2600</v>
      </c>
    </row>
    <row r="72" spans="1:12" ht="15.75">
      <c r="A72" s="152"/>
      <c r="B72" s="147" t="s">
        <v>78</v>
      </c>
      <c r="C72" s="146"/>
      <c r="D72" s="158"/>
      <c r="E72" s="149"/>
      <c r="F72" s="157"/>
      <c r="G72" s="79"/>
      <c r="H72" s="80"/>
      <c r="I72" s="79"/>
      <c r="J72" s="80"/>
      <c r="K72" s="79"/>
      <c r="L72" s="118"/>
    </row>
    <row r="73" spans="1:14" ht="15.75">
      <c r="A73" s="152">
        <v>10</v>
      </c>
      <c r="B73" s="147" t="s">
        <v>53</v>
      </c>
      <c r="C73" s="146" t="s">
        <v>3</v>
      </c>
      <c r="D73" s="158">
        <v>396</v>
      </c>
      <c r="E73" s="149">
        <v>10</v>
      </c>
      <c r="F73" s="157">
        <f aca="true" t="shared" si="2" ref="F73:F83">E73*D73</f>
        <v>3960</v>
      </c>
      <c r="G73" s="79"/>
      <c r="H73" s="118">
        <v>3960</v>
      </c>
      <c r="I73" s="79"/>
      <c r="J73" s="80"/>
      <c r="K73" s="79"/>
      <c r="L73" s="118"/>
      <c r="N73">
        <v>1</v>
      </c>
    </row>
    <row r="74" spans="1:12" ht="28.5">
      <c r="A74" s="152">
        <v>11</v>
      </c>
      <c r="B74" s="147" t="s">
        <v>55</v>
      </c>
      <c r="C74" s="146" t="s">
        <v>3</v>
      </c>
      <c r="D74" s="158">
        <v>440</v>
      </c>
      <c r="E74" s="149">
        <v>5</v>
      </c>
      <c r="F74" s="157">
        <f t="shared" si="2"/>
        <v>2200</v>
      </c>
      <c r="G74" s="79"/>
      <c r="H74" s="118">
        <v>2200</v>
      </c>
      <c r="I74" s="79"/>
      <c r="J74" s="80"/>
      <c r="K74" s="183" t="s">
        <v>164</v>
      </c>
      <c r="L74" s="118">
        <f>440*10</f>
        <v>4400</v>
      </c>
    </row>
    <row r="75" spans="1:12" ht="30" customHeight="1">
      <c r="A75" s="152">
        <v>12</v>
      </c>
      <c r="B75" s="147" t="s">
        <v>137</v>
      </c>
      <c r="C75" s="146" t="s">
        <v>3</v>
      </c>
      <c r="D75" s="158">
        <v>520</v>
      </c>
      <c r="E75" s="149">
        <v>5</v>
      </c>
      <c r="F75" s="157">
        <f t="shared" si="2"/>
        <v>2600</v>
      </c>
      <c r="G75" s="79"/>
      <c r="H75" s="118">
        <v>2600</v>
      </c>
      <c r="I75" s="79"/>
      <c r="J75" s="80"/>
      <c r="K75" s="79" t="s">
        <v>157</v>
      </c>
      <c r="L75" s="118">
        <f>3*D75</f>
        <v>1560</v>
      </c>
    </row>
    <row r="76" spans="1:12" ht="15.75">
      <c r="A76" s="152">
        <v>13</v>
      </c>
      <c r="B76" s="147" t="s">
        <v>138</v>
      </c>
      <c r="C76" s="146" t="s">
        <v>3</v>
      </c>
      <c r="D76" s="158">
        <v>724</v>
      </c>
      <c r="E76" s="149">
        <v>4</v>
      </c>
      <c r="F76" s="157">
        <f t="shared" si="2"/>
        <v>2896</v>
      </c>
      <c r="G76" s="79"/>
      <c r="H76" s="118">
        <v>2896</v>
      </c>
      <c r="I76" s="79"/>
      <c r="J76" s="80"/>
      <c r="K76" s="79"/>
      <c r="L76" s="118"/>
    </row>
    <row r="77" spans="1:12" ht="15.75">
      <c r="A77" s="152">
        <v>14</v>
      </c>
      <c r="B77" s="148" t="s">
        <v>140</v>
      </c>
      <c r="C77" s="146" t="s">
        <v>3</v>
      </c>
      <c r="D77" s="85">
        <v>131</v>
      </c>
      <c r="E77" s="149">
        <v>15</v>
      </c>
      <c r="F77" s="157">
        <f t="shared" si="2"/>
        <v>1965</v>
      </c>
      <c r="G77" s="79"/>
      <c r="H77" s="118">
        <v>1965</v>
      </c>
      <c r="I77" s="79"/>
      <c r="J77" s="80"/>
      <c r="K77" s="79"/>
      <c r="L77" s="118"/>
    </row>
    <row r="78" spans="1:12" ht="15.75">
      <c r="A78" s="152">
        <v>15</v>
      </c>
      <c r="B78" s="148" t="s">
        <v>141</v>
      </c>
      <c r="C78" s="146" t="s">
        <v>3</v>
      </c>
      <c r="D78" s="85">
        <v>137</v>
      </c>
      <c r="E78" s="149">
        <v>10</v>
      </c>
      <c r="F78" s="157">
        <f t="shared" si="2"/>
        <v>1370</v>
      </c>
      <c r="G78" s="79"/>
      <c r="H78" s="118">
        <v>1370</v>
      </c>
      <c r="I78" s="79"/>
      <c r="J78" s="80"/>
      <c r="K78" s="79"/>
      <c r="L78" s="118"/>
    </row>
    <row r="79" spans="1:12" ht="15.75">
      <c r="A79" s="152">
        <v>16</v>
      </c>
      <c r="B79" s="148" t="s">
        <v>142</v>
      </c>
      <c r="C79" s="146" t="s">
        <v>3</v>
      </c>
      <c r="D79" s="85">
        <v>150</v>
      </c>
      <c r="E79" s="149">
        <v>5</v>
      </c>
      <c r="F79" s="157">
        <f t="shared" si="2"/>
        <v>750</v>
      </c>
      <c r="G79" s="79"/>
      <c r="H79" s="118">
        <v>300</v>
      </c>
      <c r="I79" s="79"/>
      <c r="J79" s="80"/>
      <c r="K79" s="175" t="s">
        <v>150</v>
      </c>
      <c r="L79" s="118">
        <v>300</v>
      </c>
    </row>
    <row r="80" spans="1:12" ht="15.75">
      <c r="A80" s="152">
        <v>17</v>
      </c>
      <c r="B80" s="148" t="s">
        <v>143</v>
      </c>
      <c r="C80" s="146" t="s">
        <v>3</v>
      </c>
      <c r="D80" s="85">
        <v>220</v>
      </c>
      <c r="E80" s="149">
        <v>10</v>
      </c>
      <c r="F80" s="157">
        <f t="shared" si="2"/>
        <v>2200</v>
      </c>
      <c r="G80" s="79"/>
      <c r="H80" s="118"/>
      <c r="I80" s="79"/>
      <c r="J80" s="80"/>
      <c r="K80" s="79"/>
      <c r="L80" s="118"/>
    </row>
    <row r="81" spans="1:12" ht="21.75" customHeight="1">
      <c r="A81" s="152">
        <v>18</v>
      </c>
      <c r="B81" s="148" t="s">
        <v>130</v>
      </c>
      <c r="C81" s="146" t="s">
        <v>3</v>
      </c>
      <c r="D81" s="85">
        <v>261</v>
      </c>
      <c r="E81" s="149">
        <v>1</v>
      </c>
      <c r="F81" s="157">
        <f t="shared" si="2"/>
        <v>261</v>
      </c>
      <c r="G81" s="79"/>
      <c r="H81" s="118">
        <v>261</v>
      </c>
      <c r="I81" s="79"/>
      <c r="J81" s="80"/>
      <c r="K81" s="79" t="s">
        <v>136</v>
      </c>
      <c r="L81" s="118">
        <v>261</v>
      </c>
    </row>
    <row r="82" spans="1:12" ht="31.5">
      <c r="A82" s="152">
        <v>19</v>
      </c>
      <c r="B82" s="148" t="s">
        <v>131</v>
      </c>
      <c r="C82" s="146" t="s">
        <v>3</v>
      </c>
      <c r="D82" s="85">
        <v>8205</v>
      </c>
      <c r="E82" s="149">
        <v>1</v>
      </c>
      <c r="F82" s="157">
        <f t="shared" si="2"/>
        <v>8205</v>
      </c>
      <c r="G82" s="79"/>
      <c r="H82" s="118">
        <v>8205</v>
      </c>
      <c r="I82" s="79"/>
      <c r="J82" s="80"/>
      <c r="K82" s="79" t="s">
        <v>136</v>
      </c>
      <c r="L82" s="118">
        <v>8205</v>
      </c>
    </row>
    <row r="83" spans="1:12" ht="47.25">
      <c r="A83" s="152">
        <v>20</v>
      </c>
      <c r="B83" s="148" t="s">
        <v>129</v>
      </c>
      <c r="C83" s="146" t="s">
        <v>3</v>
      </c>
      <c r="D83" s="85">
        <v>5335.4</v>
      </c>
      <c r="E83" s="149">
        <v>1</v>
      </c>
      <c r="F83" s="157">
        <f t="shared" si="2"/>
        <v>5335.4</v>
      </c>
      <c r="G83" s="79"/>
      <c r="H83" s="118"/>
      <c r="I83" s="79"/>
      <c r="J83" s="80"/>
      <c r="K83" s="79"/>
      <c r="L83" s="118"/>
    </row>
    <row r="84" spans="1:12" ht="15.75">
      <c r="A84" s="152"/>
      <c r="B84" s="148" t="s">
        <v>57</v>
      </c>
      <c r="C84" s="146"/>
      <c r="D84" s="158"/>
      <c r="E84" s="149"/>
      <c r="F84" s="157"/>
      <c r="G84" s="79"/>
      <c r="H84" s="80"/>
      <c r="I84" s="79"/>
      <c r="J84" s="80"/>
      <c r="K84" s="79"/>
      <c r="L84" s="118"/>
    </row>
    <row r="85" spans="1:12" ht="23.25" customHeight="1">
      <c r="A85" s="152">
        <v>21</v>
      </c>
      <c r="B85" s="101" t="s">
        <v>79</v>
      </c>
      <c r="C85" s="146" t="s">
        <v>3</v>
      </c>
      <c r="D85" s="158">
        <v>726</v>
      </c>
      <c r="E85" s="149">
        <v>4</v>
      </c>
      <c r="F85" s="157">
        <f aca="true" t="shared" si="3" ref="F85:F90">E85*D85</f>
        <v>2904</v>
      </c>
      <c r="G85" s="79"/>
      <c r="H85" s="80">
        <v>2904</v>
      </c>
      <c r="I85" s="214"/>
      <c r="J85" s="215"/>
      <c r="K85" s="79"/>
      <c r="L85" s="118"/>
    </row>
    <row r="86" spans="1:12" ht="15.75">
      <c r="A86" s="152">
        <v>22</v>
      </c>
      <c r="B86" s="101" t="s">
        <v>109</v>
      </c>
      <c r="C86" s="146" t="s">
        <v>3</v>
      </c>
      <c r="D86" s="158">
        <v>444</v>
      </c>
      <c r="E86" s="149">
        <v>4</v>
      </c>
      <c r="F86" s="157">
        <f t="shared" si="3"/>
        <v>1776</v>
      </c>
      <c r="G86" s="96"/>
      <c r="H86" s="80">
        <v>1776</v>
      </c>
      <c r="I86" s="79"/>
      <c r="J86" s="80"/>
      <c r="K86" s="79"/>
      <c r="L86" s="118"/>
    </row>
    <row r="87" spans="1:12" ht="23.25" customHeight="1">
      <c r="A87" s="152">
        <v>23</v>
      </c>
      <c r="B87" s="147" t="s">
        <v>53</v>
      </c>
      <c r="C87" s="146" t="s">
        <v>3</v>
      </c>
      <c r="D87" s="158">
        <v>396</v>
      </c>
      <c r="E87" s="149">
        <v>40</v>
      </c>
      <c r="F87" s="157">
        <f t="shared" si="3"/>
        <v>15840</v>
      </c>
      <c r="G87" s="79"/>
      <c r="H87" s="118">
        <v>19800</v>
      </c>
      <c r="I87" s="79"/>
      <c r="J87" s="80"/>
      <c r="K87" s="79" t="s">
        <v>161</v>
      </c>
      <c r="L87" s="118">
        <f>50*D87</f>
        <v>19800</v>
      </c>
    </row>
    <row r="88" spans="1:12" ht="31.5">
      <c r="A88" s="152">
        <v>24</v>
      </c>
      <c r="B88" s="147" t="s">
        <v>55</v>
      </c>
      <c r="C88" s="146" t="s">
        <v>3</v>
      </c>
      <c r="D88" s="158">
        <v>440</v>
      </c>
      <c r="E88" s="149">
        <v>5</v>
      </c>
      <c r="F88" s="157">
        <f t="shared" si="3"/>
        <v>2200</v>
      </c>
      <c r="G88" s="79"/>
      <c r="H88" s="118"/>
      <c r="I88" s="79"/>
      <c r="J88" s="80"/>
      <c r="K88" s="79" t="s">
        <v>172</v>
      </c>
      <c r="L88" s="118">
        <f>4*440</f>
        <v>1760</v>
      </c>
    </row>
    <row r="89" spans="1:12" ht="21" customHeight="1">
      <c r="A89" s="152">
        <v>25</v>
      </c>
      <c r="B89" s="147" t="s">
        <v>137</v>
      </c>
      <c r="C89" s="146" t="s">
        <v>3</v>
      </c>
      <c r="D89" s="158">
        <v>520</v>
      </c>
      <c r="E89" s="149">
        <v>5</v>
      </c>
      <c r="F89" s="157">
        <f t="shared" si="3"/>
        <v>2600</v>
      </c>
      <c r="G89" s="79"/>
      <c r="H89" s="118">
        <v>2200</v>
      </c>
      <c r="I89" s="79"/>
      <c r="J89" s="80"/>
      <c r="K89" s="79"/>
      <c r="L89" s="118"/>
    </row>
    <row r="90" spans="1:12" ht="31.5">
      <c r="A90" s="152">
        <v>26</v>
      </c>
      <c r="B90" s="147" t="s">
        <v>138</v>
      </c>
      <c r="C90" s="146" t="s">
        <v>3</v>
      </c>
      <c r="D90" s="158">
        <v>724</v>
      </c>
      <c r="E90" s="149">
        <v>4</v>
      </c>
      <c r="F90" s="157">
        <f t="shared" si="3"/>
        <v>2896</v>
      </c>
      <c r="G90" s="79"/>
      <c r="H90" s="118">
        <v>2600</v>
      </c>
      <c r="I90" s="79"/>
      <c r="J90" s="80"/>
      <c r="K90" s="79" t="s">
        <v>150</v>
      </c>
      <c r="L90" s="118">
        <f>2*D90</f>
        <v>1448</v>
      </c>
    </row>
    <row r="91" spans="1:12" ht="18.75" customHeight="1">
      <c r="A91" s="152">
        <v>27</v>
      </c>
      <c r="B91" s="147" t="s">
        <v>151</v>
      </c>
      <c r="C91" s="146" t="s">
        <v>3</v>
      </c>
      <c r="D91" s="158">
        <v>1975</v>
      </c>
      <c r="E91" s="149">
        <v>2</v>
      </c>
      <c r="F91" s="157">
        <f>E91*D91</f>
        <v>3950</v>
      </c>
      <c r="G91" s="79"/>
      <c r="H91" s="118">
        <v>3950</v>
      </c>
      <c r="I91" s="79"/>
      <c r="J91" s="118"/>
      <c r="K91" s="79" t="s">
        <v>136</v>
      </c>
      <c r="L91" s="118">
        <v>3950</v>
      </c>
    </row>
    <row r="92" spans="1:12" ht="15.75">
      <c r="A92" s="152">
        <v>28</v>
      </c>
      <c r="B92" s="147" t="s">
        <v>54</v>
      </c>
      <c r="C92" s="146" t="s">
        <v>3</v>
      </c>
      <c r="D92" s="158">
        <v>2249</v>
      </c>
      <c r="E92" s="149">
        <v>1</v>
      </c>
      <c r="F92" s="157">
        <f>E92*D92</f>
        <v>2249</v>
      </c>
      <c r="G92" s="79"/>
      <c r="H92" s="118"/>
      <c r="I92" s="79"/>
      <c r="J92" s="118"/>
      <c r="K92" s="79"/>
      <c r="L92" s="118"/>
    </row>
    <row r="93" spans="1:12" ht="15.75">
      <c r="A93" s="152"/>
      <c r="B93" s="147" t="s">
        <v>110</v>
      </c>
      <c r="C93" s="146"/>
      <c r="D93" s="158"/>
      <c r="E93" s="149"/>
      <c r="F93" s="157"/>
      <c r="G93" s="79"/>
      <c r="H93" s="80"/>
      <c r="I93" s="79"/>
      <c r="J93" s="80"/>
      <c r="K93" s="79"/>
      <c r="L93" s="118"/>
    </row>
    <row r="94" spans="1:12" ht="20.25" customHeight="1">
      <c r="A94" s="152">
        <v>29</v>
      </c>
      <c r="B94" s="147" t="s">
        <v>80</v>
      </c>
      <c r="C94" s="146" t="s">
        <v>2</v>
      </c>
      <c r="D94" s="158">
        <v>628</v>
      </c>
      <c r="E94" s="149">
        <v>5</v>
      </c>
      <c r="F94" s="157">
        <f>E94*D94</f>
        <v>3140</v>
      </c>
      <c r="G94" s="79"/>
      <c r="H94" s="118">
        <v>3141</v>
      </c>
      <c r="I94" s="79"/>
      <c r="J94" s="80"/>
      <c r="K94" s="175" t="s">
        <v>205</v>
      </c>
      <c r="L94" s="118">
        <f>39*D94</f>
        <v>24492</v>
      </c>
    </row>
    <row r="95" spans="1:12" ht="19.5" customHeight="1">
      <c r="A95" s="152">
        <v>30</v>
      </c>
      <c r="B95" s="147" t="s">
        <v>128</v>
      </c>
      <c r="C95" s="146" t="s">
        <v>3</v>
      </c>
      <c r="D95" s="158">
        <v>2387</v>
      </c>
      <c r="E95" s="149">
        <v>2</v>
      </c>
      <c r="F95" s="157">
        <f>E95*D95</f>
        <v>4774</v>
      </c>
      <c r="G95" s="79"/>
      <c r="H95" s="118">
        <v>4774</v>
      </c>
      <c r="I95" s="79"/>
      <c r="J95" s="80"/>
      <c r="K95" s="79" t="s">
        <v>136</v>
      </c>
      <c r="L95" s="118">
        <v>4774</v>
      </c>
    </row>
    <row r="96" spans="1:12" ht="15.75">
      <c r="A96" s="150"/>
      <c r="B96" s="147" t="s">
        <v>111</v>
      </c>
      <c r="C96" s="280"/>
      <c r="D96" s="281"/>
      <c r="E96" s="282"/>
      <c r="F96" s="281"/>
      <c r="G96" s="79"/>
      <c r="H96" s="118"/>
      <c r="I96" s="79"/>
      <c r="J96" s="80"/>
      <c r="K96" s="79"/>
      <c r="L96" s="118"/>
    </row>
    <row r="97" spans="1:12" ht="15.75">
      <c r="A97" s="150">
        <v>31</v>
      </c>
      <c r="B97" s="148" t="s">
        <v>97</v>
      </c>
      <c r="C97" s="146" t="s">
        <v>4</v>
      </c>
      <c r="D97" s="158">
        <v>264</v>
      </c>
      <c r="E97" s="149">
        <v>15</v>
      </c>
      <c r="F97" s="158">
        <f aca="true" t="shared" si="4" ref="F97:F109">E97*D97</f>
        <v>3960</v>
      </c>
      <c r="G97" s="79"/>
      <c r="H97" s="118">
        <v>792</v>
      </c>
      <c r="I97" s="79"/>
      <c r="J97" s="80"/>
      <c r="K97" s="175" t="s">
        <v>207</v>
      </c>
      <c r="L97" s="118">
        <f>7*D97</f>
        <v>1848</v>
      </c>
    </row>
    <row r="98" spans="1:12" ht="18.75" customHeight="1">
      <c r="A98" s="150">
        <v>32</v>
      </c>
      <c r="B98" s="147" t="s">
        <v>112</v>
      </c>
      <c r="C98" s="146" t="s">
        <v>4</v>
      </c>
      <c r="D98" s="283">
        <v>1615</v>
      </c>
      <c r="E98" s="284">
        <v>2</v>
      </c>
      <c r="F98" s="158">
        <f t="shared" si="4"/>
        <v>3230</v>
      </c>
      <c r="G98" s="79"/>
      <c r="H98" s="118">
        <v>17765</v>
      </c>
      <c r="I98" s="79"/>
      <c r="J98" s="80"/>
      <c r="K98" s="175" t="s">
        <v>209</v>
      </c>
      <c r="L98" s="118">
        <f>24*D98</f>
        <v>38760</v>
      </c>
    </row>
    <row r="99" spans="1:12" ht="15.75">
      <c r="A99" s="150">
        <v>33</v>
      </c>
      <c r="B99" s="153" t="s">
        <v>113</v>
      </c>
      <c r="C99" s="146" t="s">
        <v>3</v>
      </c>
      <c r="D99" s="283">
        <v>999</v>
      </c>
      <c r="E99" s="284">
        <v>2</v>
      </c>
      <c r="F99" s="158">
        <f t="shared" si="4"/>
        <v>1998</v>
      </c>
      <c r="G99" s="79"/>
      <c r="H99" s="118">
        <v>4995</v>
      </c>
      <c r="I99" s="79"/>
      <c r="J99" s="80"/>
      <c r="K99" s="175" t="s">
        <v>152</v>
      </c>
      <c r="L99" s="118">
        <v>4995</v>
      </c>
    </row>
    <row r="100" spans="1:12" ht="18.75" customHeight="1">
      <c r="A100" s="150">
        <v>34</v>
      </c>
      <c r="B100" s="153" t="s">
        <v>114</v>
      </c>
      <c r="C100" s="146" t="s">
        <v>3</v>
      </c>
      <c r="D100" s="283">
        <v>626</v>
      </c>
      <c r="E100" s="284">
        <v>2</v>
      </c>
      <c r="F100" s="158">
        <f t="shared" si="4"/>
        <v>1252</v>
      </c>
      <c r="G100" s="79"/>
      <c r="H100" s="118">
        <v>1252</v>
      </c>
      <c r="I100" s="79"/>
      <c r="J100" s="118"/>
      <c r="K100" s="79" t="s">
        <v>136</v>
      </c>
      <c r="L100" s="118">
        <v>1252</v>
      </c>
    </row>
    <row r="101" spans="1:12" ht="25.5">
      <c r="A101" s="150">
        <v>35</v>
      </c>
      <c r="B101" s="153" t="s">
        <v>115</v>
      </c>
      <c r="C101" s="146" t="s">
        <v>3</v>
      </c>
      <c r="D101" s="283">
        <v>457</v>
      </c>
      <c r="E101" s="284">
        <v>2</v>
      </c>
      <c r="F101" s="158">
        <f t="shared" si="4"/>
        <v>914</v>
      </c>
      <c r="G101" s="79"/>
      <c r="H101" s="118"/>
      <c r="I101" s="79"/>
      <c r="J101" s="80"/>
      <c r="K101" s="176" t="s">
        <v>213</v>
      </c>
      <c r="L101" s="118">
        <v>400</v>
      </c>
    </row>
    <row r="102" spans="1:12" ht="36">
      <c r="A102" s="150">
        <v>36</v>
      </c>
      <c r="B102" s="153" t="s">
        <v>116</v>
      </c>
      <c r="C102" s="146" t="s">
        <v>3</v>
      </c>
      <c r="D102" s="283">
        <v>1284</v>
      </c>
      <c r="E102" s="284">
        <v>2</v>
      </c>
      <c r="F102" s="158">
        <f t="shared" si="4"/>
        <v>2568</v>
      </c>
      <c r="G102" s="79"/>
      <c r="H102" s="118">
        <v>1284</v>
      </c>
      <c r="I102" s="79"/>
      <c r="J102" s="80"/>
      <c r="K102" s="175" t="s">
        <v>216</v>
      </c>
      <c r="L102" s="118">
        <v>2868</v>
      </c>
    </row>
    <row r="103" spans="1:12" ht="26.25">
      <c r="A103" s="150">
        <v>37</v>
      </c>
      <c r="B103" s="153" t="s">
        <v>117</v>
      </c>
      <c r="C103" s="146" t="s">
        <v>3</v>
      </c>
      <c r="D103" s="283">
        <v>754</v>
      </c>
      <c r="E103" s="284">
        <v>2</v>
      </c>
      <c r="F103" s="158">
        <f t="shared" si="4"/>
        <v>1508</v>
      </c>
      <c r="G103" s="79"/>
      <c r="H103" s="118"/>
      <c r="I103" s="79"/>
      <c r="J103" s="80"/>
      <c r="K103" s="79"/>
      <c r="L103" s="118"/>
    </row>
    <row r="104" spans="1:12" ht="20.25" customHeight="1">
      <c r="A104" s="150">
        <v>38</v>
      </c>
      <c r="B104" s="153" t="s">
        <v>159</v>
      </c>
      <c r="C104" s="146" t="s">
        <v>3</v>
      </c>
      <c r="D104" s="283">
        <v>652</v>
      </c>
      <c r="E104" s="284">
        <v>4</v>
      </c>
      <c r="F104" s="158">
        <f t="shared" si="4"/>
        <v>2608</v>
      </c>
      <c r="G104" s="79"/>
      <c r="H104" s="118">
        <v>2608</v>
      </c>
      <c r="I104" s="79"/>
      <c r="J104" s="80"/>
      <c r="K104" s="79" t="s">
        <v>196</v>
      </c>
      <c r="L104" s="118">
        <f>6*D104</f>
        <v>3912</v>
      </c>
    </row>
    <row r="105" spans="1:12" ht="38.25">
      <c r="A105" s="150">
        <v>39</v>
      </c>
      <c r="B105" s="153" t="s">
        <v>160</v>
      </c>
      <c r="C105" s="146" t="s">
        <v>3</v>
      </c>
      <c r="D105" s="283">
        <v>527</v>
      </c>
      <c r="E105" s="284">
        <v>1</v>
      </c>
      <c r="F105" s="158">
        <f t="shared" si="4"/>
        <v>527</v>
      </c>
      <c r="G105" s="79"/>
      <c r="H105" s="118">
        <v>527</v>
      </c>
      <c r="I105" s="79"/>
      <c r="J105" s="80"/>
      <c r="K105" s="176" t="s">
        <v>212</v>
      </c>
      <c r="L105" s="118">
        <v>2023</v>
      </c>
    </row>
    <row r="106" spans="1:12" ht="15.75">
      <c r="A106" s="150">
        <v>40</v>
      </c>
      <c r="B106" s="153" t="s">
        <v>154</v>
      </c>
      <c r="C106" s="146" t="s">
        <v>3</v>
      </c>
      <c r="D106" s="283">
        <v>266</v>
      </c>
      <c r="E106" s="284">
        <v>25</v>
      </c>
      <c r="F106" s="158">
        <f t="shared" si="4"/>
        <v>6650</v>
      </c>
      <c r="G106" s="79"/>
      <c r="H106" s="118">
        <v>2926</v>
      </c>
      <c r="I106" s="79"/>
      <c r="J106" s="80"/>
      <c r="K106" s="175" t="s">
        <v>198</v>
      </c>
      <c r="L106" s="118">
        <f>266*7</f>
        <v>1862</v>
      </c>
    </row>
    <row r="107" spans="1:12" ht="15.75">
      <c r="A107" s="150">
        <v>41</v>
      </c>
      <c r="B107" s="153" t="s">
        <v>155</v>
      </c>
      <c r="C107" s="146" t="s">
        <v>3</v>
      </c>
      <c r="D107" s="283">
        <v>339</v>
      </c>
      <c r="E107" s="284">
        <v>25</v>
      </c>
      <c r="F107" s="158">
        <f t="shared" si="4"/>
        <v>8475</v>
      </c>
      <c r="G107" s="79"/>
      <c r="H107" s="118">
        <v>19662</v>
      </c>
      <c r="I107" s="79"/>
      <c r="J107" s="80"/>
      <c r="K107" s="175" t="s">
        <v>199</v>
      </c>
      <c r="L107" s="118">
        <f>76*D107</f>
        <v>25764</v>
      </c>
    </row>
    <row r="108" spans="1:12" ht="15.75">
      <c r="A108" s="150">
        <v>42</v>
      </c>
      <c r="B108" s="153" t="s">
        <v>118</v>
      </c>
      <c r="C108" s="146" t="s">
        <v>3</v>
      </c>
      <c r="D108" s="283">
        <v>440</v>
      </c>
      <c r="E108" s="284">
        <v>5</v>
      </c>
      <c r="F108" s="158">
        <f t="shared" si="4"/>
        <v>2200</v>
      </c>
      <c r="G108" s="79"/>
      <c r="H108" s="118"/>
      <c r="I108" s="79"/>
      <c r="J108" s="80"/>
      <c r="K108" s="79"/>
      <c r="L108" s="118"/>
    </row>
    <row r="109" spans="1:12" ht="16.5" thickBot="1">
      <c r="A109" s="150">
        <v>43</v>
      </c>
      <c r="B109" s="154" t="s">
        <v>100</v>
      </c>
      <c r="C109" s="155" t="s">
        <v>3</v>
      </c>
      <c r="D109" s="285">
        <v>266</v>
      </c>
      <c r="E109" s="286">
        <v>5</v>
      </c>
      <c r="F109" s="158">
        <f t="shared" si="4"/>
        <v>1330</v>
      </c>
      <c r="G109" s="79"/>
      <c r="H109" s="136">
        <v>532</v>
      </c>
      <c r="I109" s="79"/>
      <c r="J109" s="80"/>
      <c r="K109" s="175" t="s">
        <v>150</v>
      </c>
      <c r="L109" s="118">
        <v>532</v>
      </c>
    </row>
    <row r="110" spans="1:12" ht="16.5" thickBot="1">
      <c r="A110" s="122"/>
      <c r="B110" s="109" t="s">
        <v>8</v>
      </c>
      <c r="C110" s="120"/>
      <c r="D110" s="51"/>
      <c r="E110" s="105"/>
      <c r="F110" s="106">
        <f>SUM(F63:F109)</f>
        <v>134721.4</v>
      </c>
      <c r="G110" s="177"/>
      <c r="H110" s="179">
        <f>SUM(G62:H109)</f>
        <v>140279</v>
      </c>
      <c r="I110" s="79"/>
      <c r="J110" s="80"/>
      <c r="K110" s="79"/>
      <c r="L110" s="118"/>
    </row>
    <row r="111" spans="1:12" ht="15.75">
      <c r="A111" s="127"/>
      <c r="B111" s="287" t="s">
        <v>168</v>
      </c>
      <c r="C111" s="288"/>
      <c r="D111" s="255"/>
      <c r="E111" s="256"/>
      <c r="F111" s="289"/>
      <c r="G111" s="290"/>
      <c r="H111" s="259"/>
      <c r="I111" s="260"/>
      <c r="J111" s="261"/>
      <c r="K111" s="260"/>
      <c r="L111" s="242"/>
    </row>
    <row r="112" spans="1:12" ht="15.75">
      <c r="A112" s="35"/>
      <c r="B112" s="291" t="s">
        <v>214</v>
      </c>
      <c r="C112" s="292" t="s">
        <v>3</v>
      </c>
      <c r="D112" s="293">
        <v>105</v>
      </c>
      <c r="E112" s="294">
        <v>10</v>
      </c>
      <c r="F112" s="289">
        <f>E112*D112</f>
        <v>1050</v>
      </c>
      <c r="G112" s="290"/>
      <c r="H112" s="259"/>
      <c r="I112" s="295"/>
      <c r="J112" s="261"/>
      <c r="K112" s="266" t="s">
        <v>136</v>
      </c>
      <c r="L112" s="242">
        <v>1050</v>
      </c>
    </row>
    <row r="113" spans="1:12" ht="15.75">
      <c r="A113" s="35"/>
      <c r="B113" s="291" t="s">
        <v>215</v>
      </c>
      <c r="C113" s="292" t="s">
        <v>3</v>
      </c>
      <c r="D113" s="293">
        <v>188</v>
      </c>
      <c r="E113" s="294">
        <v>10</v>
      </c>
      <c r="F113" s="289">
        <f>E113*D113</f>
        <v>1880</v>
      </c>
      <c r="G113" s="290"/>
      <c r="H113" s="259"/>
      <c r="I113" s="260"/>
      <c r="J113" s="261"/>
      <c r="K113" s="266" t="s">
        <v>136</v>
      </c>
      <c r="L113" s="242">
        <v>1880</v>
      </c>
    </row>
    <row r="114" spans="1:12" ht="15.75">
      <c r="A114" s="35"/>
      <c r="B114" s="291" t="s">
        <v>211</v>
      </c>
      <c r="C114" s="292"/>
      <c r="D114" s="293"/>
      <c r="E114" s="294"/>
      <c r="F114" s="289">
        <v>41500</v>
      </c>
      <c r="G114" s="290"/>
      <c r="H114" s="259"/>
      <c r="I114" s="260"/>
      <c r="J114" s="261"/>
      <c r="K114" s="266" t="s">
        <v>136</v>
      </c>
      <c r="L114" s="242">
        <v>41500</v>
      </c>
    </row>
    <row r="115" spans="1:12" ht="15.75">
      <c r="A115" s="35"/>
      <c r="B115" s="291" t="s">
        <v>210</v>
      </c>
      <c r="C115" s="292"/>
      <c r="D115" s="293"/>
      <c r="E115" s="294"/>
      <c r="F115" s="289">
        <v>90211</v>
      </c>
      <c r="G115" s="290"/>
      <c r="H115" s="259"/>
      <c r="I115" s="260"/>
      <c r="J115" s="261"/>
      <c r="K115" s="266" t="s">
        <v>136</v>
      </c>
      <c r="L115" s="242">
        <v>90211</v>
      </c>
    </row>
    <row r="116" spans="1:12" ht="15.75">
      <c r="A116" s="35"/>
      <c r="B116" s="291" t="s">
        <v>203</v>
      </c>
      <c r="C116" s="292" t="s">
        <v>3</v>
      </c>
      <c r="D116" s="293">
        <f>F116/E116</f>
        <v>217</v>
      </c>
      <c r="E116" s="294">
        <v>20</v>
      </c>
      <c r="F116" s="289">
        <v>4340</v>
      </c>
      <c r="G116" s="290"/>
      <c r="H116" s="259"/>
      <c r="I116" s="260"/>
      <c r="J116" s="261"/>
      <c r="K116" s="266" t="s">
        <v>136</v>
      </c>
      <c r="L116" s="242">
        <v>4340</v>
      </c>
    </row>
    <row r="117" spans="1:13" ht="15.75">
      <c r="A117" s="35"/>
      <c r="B117" s="291" t="s">
        <v>200</v>
      </c>
      <c r="C117" s="296" t="s">
        <v>3</v>
      </c>
      <c r="D117" s="270">
        <v>266</v>
      </c>
      <c r="E117" s="271">
        <v>5</v>
      </c>
      <c r="F117" s="297">
        <f>E117*D117</f>
        <v>1330</v>
      </c>
      <c r="G117" s="290"/>
      <c r="H117" s="242"/>
      <c r="I117" s="260"/>
      <c r="J117" s="261"/>
      <c r="K117" s="266" t="s">
        <v>136</v>
      </c>
      <c r="L117" s="242">
        <v>1330</v>
      </c>
      <c r="M117" s="191">
        <v>1708</v>
      </c>
    </row>
    <row r="118" spans="1:12" ht="15.75">
      <c r="A118" s="35"/>
      <c r="B118" s="291" t="s">
        <v>201</v>
      </c>
      <c r="C118" s="296" t="s">
        <v>3</v>
      </c>
      <c r="D118" s="270">
        <v>266</v>
      </c>
      <c r="E118" s="271">
        <v>1</v>
      </c>
      <c r="F118" s="297">
        <v>266</v>
      </c>
      <c r="G118" s="290"/>
      <c r="H118" s="242"/>
      <c r="I118" s="260"/>
      <c r="J118" s="261"/>
      <c r="K118" s="266" t="s">
        <v>136</v>
      </c>
      <c r="L118" s="242">
        <v>266</v>
      </c>
    </row>
    <row r="119" spans="1:12" ht="15.75">
      <c r="A119" s="35"/>
      <c r="B119" s="291" t="s">
        <v>194</v>
      </c>
      <c r="C119" s="292" t="s">
        <v>1</v>
      </c>
      <c r="D119" s="293">
        <f>F119/E119</f>
        <v>178</v>
      </c>
      <c r="E119" s="294">
        <v>1.5</v>
      </c>
      <c r="F119" s="289">
        <v>267</v>
      </c>
      <c r="G119" s="290"/>
      <c r="H119" s="259"/>
      <c r="I119" s="260"/>
      <c r="J119" s="261"/>
      <c r="K119" s="266" t="s">
        <v>136</v>
      </c>
      <c r="L119" s="242">
        <v>267</v>
      </c>
    </row>
    <row r="120" spans="1:12" ht="15.75">
      <c r="A120" s="35"/>
      <c r="B120" s="291" t="s">
        <v>190</v>
      </c>
      <c r="C120" s="292" t="s">
        <v>3</v>
      </c>
      <c r="D120" s="293">
        <v>930</v>
      </c>
      <c r="E120" s="294">
        <v>1</v>
      </c>
      <c r="F120" s="289">
        <v>930</v>
      </c>
      <c r="G120" s="290"/>
      <c r="H120" s="259"/>
      <c r="I120" s="260"/>
      <c r="J120" s="261"/>
      <c r="K120" s="266" t="s">
        <v>136</v>
      </c>
      <c r="L120" s="242">
        <v>930</v>
      </c>
    </row>
    <row r="121" spans="1:12" ht="15.75">
      <c r="A121" s="36"/>
      <c r="B121" s="298" t="s">
        <v>169</v>
      </c>
      <c r="C121" s="296" t="s">
        <v>3</v>
      </c>
      <c r="D121" s="270">
        <v>1708</v>
      </c>
      <c r="E121" s="271">
        <v>1</v>
      </c>
      <c r="F121" s="297">
        <v>1708</v>
      </c>
      <c r="G121" s="290"/>
      <c r="H121" s="242"/>
      <c r="I121" s="260"/>
      <c r="J121" s="261"/>
      <c r="K121" s="266" t="s">
        <v>136</v>
      </c>
      <c r="L121" s="242">
        <v>1708</v>
      </c>
    </row>
    <row r="122" spans="1:12" ht="15.75">
      <c r="A122" s="36"/>
      <c r="B122" s="298" t="s">
        <v>170</v>
      </c>
      <c r="C122" s="296" t="s">
        <v>3</v>
      </c>
      <c r="D122" s="270">
        <v>1048</v>
      </c>
      <c r="E122" s="271">
        <v>2</v>
      </c>
      <c r="F122" s="297">
        <f>E122*D122</f>
        <v>2096</v>
      </c>
      <c r="G122" s="290"/>
      <c r="H122" s="242"/>
      <c r="I122" s="260"/>
      <c r="J122" s="261"/>
      <c r="K122" s="266" t="s">
        <v>136</v>
      </c>
      <c r="L122" s="242">
        <v>2096</v>
      </c>
    </row>
    <row r="123" spans="1:12" ht="16.5" thickBot="1">
      <c r="A123" s="193"/>
      <c r="B123" s="299" t="s">
        <v>186</v>
      </c>
      <c r="C123" s="300" t="s">
        <v>5</v>
      </c>
      <c r="D123" s="277">
        <v>6835</v>
      </c>
      <c r="E123" s="278">
        <v>0.17</v>
      </c>
      <c r="F123" s="301">
        <f>E123*D123</f>
        <v>1161.95</v>
      </c>
      <c r="G123" s="192"/>
      <c r="H123" s="118"/>
      <c r="I123" s="79"/>
      <c r="J123" s="80"/>
      <c r="K123" s="266" t="s">
        <v>136</v>
      </c>
      <c r="L123" s="242">
        <v>1161.95</v>
      </c>
    </row>
    <row r="124" spans="1:12" ht="16.5" thickBot="1">
      <c r="A124" s="218" t="s">
        <v>81</v>
      </c>
      <c r="B124" s="219"/>
      <c r="C124" s="219"/>
      <c r="D124" s="219"/>
      <c r="E124" s="219"/>
      <c r="F124" s="220"/>
      <c r="G124" s="79"/>
      <c r="H124" s="173"/>
      <c r="I124" s="79"/>
      <c r="J124" s="80"/>
      <c r="K124" s="79"/>
      <c r="L124" s="118"/>
    </row>
    <row r="125" spans="1:12" ht="15.75">
      <c r="A125" s="35">
        <v>1</v>
      </c>
      <c r="B125" s="27" t="s">
        <v>82</v>
      </c>
      <c r="C125" s="119" t="s">
        <v>3</v>
      </c>
      <c r="D125" s="28">
        <v>169</v>
      </c>
      <c r="E125" s="29">
        <v>5</v>
      </c>
      <c r="F125" s="46">
        <f aca="true" t="shared" si="5" ref="F125:F133">E125*D125</f>
        <v>845</v>
      </c>
      <c r="G125" s="79"/>
      <c r="H125" s="118">
        <v>338</v>
      </c>
      <c r="I125" s="79"/>
      <c r="J125" s="80"/>
      <c r="K125" s="175" t="s">
        <v>150</v>
      </c>
      <c r="L125" s="118">
        <v>338</v>
      </c>
    </row>
    <row r="126" spans="1:12" ht="15.75">
      <c r="A126" s="36">
        <v>2</v>
      </c>
      <c r="B126" s="22" t="s">
        <v>83</v>
      </c>
      <c r="C126" s="119" t="s">
        <v>3</v>
      </c>
      <c r="D126" s="24">
        <v>621</v>
      </c>
      <c r="E126" s="25">
        <v>15</v>
      </c>
      <c r="F126" s="24">
        <f t="shared" si="5"/>
        <v>9315</v>
      </c>
      <c r="G126" s="79"/>
      <c r="H126" s="80"/>
      <c r="I126" s="79"/>
      <c r="J126" s="118"/>
      <c r="K126" s="79"/>
      <c r="L126" s="118"/>
    </row>
    <row r="127" spans="1:12" ht="15.75">
      <c r="A127" s="36">
        <v>3</v>
      </c>
      <c r="B127" s="22" t="s">
        <v>84</v>
      </c>
      <c r="C127" s="119" t="s">
        <v>3</v>
      </c>
      <c r="D127" s="24">
        <v>297</v>
      </c>
      <c r="E127" s="25">
        <v>50</v>
      </c>
      <c r="F127" s="24">
        <f t="shared" si="5"/>
        <v>14850</v>
      </c>
      <c r="G127" s="79"/>
      <c r="H127" s="80"/>
      <c r="I127" s="79"/>
      <c r="J127" s="118"/>
      <c r="K127" s="79"/>
      <c r="L127" s="118"/>
    </row>
    <row r="128" spans="1:12" ht="31.5">
      <c r="A128" s="36">
        <v>4</v>
      </c>
      <c r="B128" s="160" t="s">
        <v>126</v>
      </c>
      <c r="C128" s="119" t="s">
        <v>3</v>
      </c>
      <c r="D128" s="24">
        <v>1903</v>
      </c>
      <c r="E128" s="25">
        <v>240</v>
      </c>
      <c r="F128" s="24">
        <f t="shared" si="5"/>
        <v>456720</v>
      </c>
      <c r="G128" s="132"/>
      <c r="H128" s="80"/>
      <c r="I128" s="79"/>
      <c r="J128" s="118"/>
      <c r="K128" s="79"/>
      <c r="L128" s="118"/>
    </row>
    <row r="129" spans="1:12" ht="31.5">
      <c r="A129" s="36">
        <v>5</v>
      </c>
      <c r="B129" s="160" t="s">
        <v>6</v>
      </c>
      <c r="C129" s="119" t="s">
        <v>3</v>
      </c>
      <c r="D129" s="24">
        <v>362</v>
      </c>
      <c r="E129" s="162">
        <v>6</v>
      </c>
      <c r="F129" s="24">
        <f t="shared" si="5"/>
        <v>2172</v>
      </c>
      <c r="G129" s="132"/>
      <c r="H129" s="80">
        <v>1086</v>
      </c>
      <c r="I129" s="79"/>
      <c r="J129" s="118"/>
      <c r="K129" s="176" t="s">
        <v>157</v>
      </c>
      <c r="L129" s="118">
        <v>1086</v>
      </c>
    </row>
    <row r="130" spans="1:12" ht="31.5">
      <c r="A130" s="36">
        <v>6</v>
      </c>
      <c r="B130" s="160" t="s">
        <v>156</v>
      </c>
      <c r="C130" s="119" t="s">
        <v>3</v>
      </c>
      <c r="D130" s="24">
        <v>268</v>
      </c>
      <c r="E130" s="162">
        <v>1</v>
      </c>
      <c r="F130" s="24">
        <f t="shared" si="5"/>
        <v>268</v>
      </c>
      <c r="G130" s="132"/>
      <c r="H130" s="80">
        <v>268</v>
      </c>
      <c r="I130" s="79"/>
      <c r="J130" s="118"/>
      <c r="K130" s="175" t="s">
        <v>153</v>
      </c>
      <c r="L130" s="118">
        <v>268</v>
      </c>
    </row>
    <row r="131" spans="1:12" ht="15.75">
      <c r="A131" s="36">
        <v>7</v>
      </c>
      <c r="B131" s="160" t="s">
        <v>98</v>
      </c>
      <c r="C131" s="119" t="s">
        <v>3</v>
      </c>
      <c r="D131" s="24">
        <v>54</v>
      </c>
      <c r="E131" s="162">
        <v>500</v>
      </c>
      <c r="F131" s="24">
        <f t="shared" si="5"/>
        <v>27000</v>
      </c>
      <c r="G131" s="132"/>
      <c r="H131" s="80">
        <v>27000</v>
      </c>
      <c r="I131" s="79"/>
      <c r="J131" s="118"/>
      <c r="K131" s="175" t="s">
        <v>188</v>
      </c>
      <c r="L131" s="118">
        <f>585*54</f>
        <v>31590</v>
      </c>
    </row>
    <row r="132" spans="1:12" ht="15.75">
      <c r="A132" s="36">
        <v>8</v>
      </c>
      <c r="B132" s="160" t="s">
        <v>162</v>
      </c>
      <c r="C132" s="119" t="s">
        <v>2</v>
      </c>
      <c r="D132" s="24">
        <v>220</v>
      </c>
      <c r="E132" s="162">
        <v>2</v>
      </c>
      <c r="F132" s="24">
        <f t="shared" si="5"/>
        <v>440</v>
      </c>
      <c r="G132" s="132"/>
      <c r="H132" s="133">
        <v>440</v>
      </c>
      <c r="I132" s="79"/>
      <c r="J132" s="118"/>
      <c r="K132" s="175" t="s">
        <v>191</v>
      </c>
      <c r="L132" s="118">
        <f>220*4</f>
        <v>880</v>
      </c>
    </row>
    <row r="133" spans="1:12" ht="18" customHeight="1" thickBot="1">
      <c r="A133" s="107">
        <v>9</v>
      </c>
      <c r="B133" s="53" t="s">
        <v>145</v>
      </c>
      <c r="C133" s="108" t="s">
        <v>3</v>
      </c>
      <c r="D133" s="102">
        <v>167</v>
      </c>
      <c r="E133" s="159">
        <v>1</v>
      </c>
      <c r="F133" s="102">
        <f t="shared" si="5"/>
        <v>167</v>
      </c>
      <c r="G133" s="132"/>
      <c r="H133" s="133">
        <v>167</v>
      </c>
      <c r="I133" s="79"/>
      <c r="J133" s="118"/>
      <c r="K133" s="79" t="s">
        <v>136</v>
      </c>
      <c r="L133" s="118">
        <v>167</v>
      </c>
    </row>
    <row r="134" spans="1:12" ht="16.5" thickBot="1">
      <c r="A134" s="122"/>
      <c r="B134" s="134" t="s">
        <v>46</v>
      </c>
      <c r="C134" s="120" t="s">
        <v>3</v>
      </c>
      <c r="D134" s="51"/>
      <c r="E134" s="52"/>
      <c r="F134" s="78">
        <f>SUM(F125:F133)</f>
        <v>511777</v>
      </c>
      <c r="G134" s="181"/>
      <c r="H134" s="179">
        <f>SUM(H125:H133)</f>
        <v>29299</v>
      </c>
      <c r="I134" s="79"/>
      <c r="J134" s="118"/>
      <c r="K134" s="79"/>
      <c r="L134" s="118"/>
    </row>
    <row r="135" spans="1:12" ht="15.75">
      <c r="A135" s="127"/>
      <c r="B135" s="287" t="s">
        <v>168</v>
      </c>
      <c r="C135" s="288"/>
      <c r="D135" s="255"/>
      <c r="E135" s="256"/>
      <c r="F135" s="289"/>
      <c r="G135" s="290"/>
      <c r="H135" s="259"/>
      <c r="I135" s="260"/>
      <c r="J135" s="261"/>
      <c r="K135" s="260"/>
      <c r="L135" s="242"/>
    </row>
    <row r="136" spans="1:12" ht="15.75">
      <c r="A136" s="35"/>
      <c r="B136" s="291" t="s">
        <v>218</v>
      </c>
      <c r="C136" s="292" t="s">
        <v>3</v>
      </c>
      <c r="D136" s="293">
        <v>72</v>
      </c>
      <c r="E136" s="294">
        <v>1</v>
      </c>
      <c r="F136" s="289">
        <v>72</v>
      </c>
      <c r="G136" s="290"/>
      <c r="H136" s="259"/>
      <c r="I136" s="260"/>
      <c r="J136" s="261"/>
      <c r="K136" s="266" t="s">
        <v>136</v>
      </c>
      <c r="L136" s="242">
        <v>72</v>
      </c>
    </row>
    <row r="137" spans="1:12" ht="16.5" thickBot="1">
      <c r="A137" s="36"/>
      <c r="B137" s="298" t="s">
        <v>189</v>
      </c>
      <c r="C137" s="296" t="s">
        <v>3</v>
      </c>
      <c r="D137" s="270">
        <f>F137/E137</f>
        <v>91</v>
      </c>
      <c r="E137" s="271">
        <v>6</v>
      </c>
      <c r="F137" s="297">
        <v>546</v>
      </c>
      <c r="G137" s="290"/>
      <c r="H137" s="242"/>
      <c r="I137" s="260"/>
      <c r="J137" s="261"/>
      <c r="K137" s="266" t="s">
        <v>136</v>
      </c>
      <c r="L137" s="242">
        <v>546</v>
      </c>
    </row>
    <row r="138" spans="1:12" ht="16.5" thickBot="1">
      <c r="A138" s="201" t="s">
        <v>39</v>
      </c>
      <c r="B138" s="202"/>
      <c r="C138" s="202"/>
      <c r="D138" s="202"/>
      <c r="E138" s="202"/>
      <c r="F138" s="196"/>
      <c r="G138" s="214"/>
      <c r="H138" s="224"/>
      <c r="I138" s="240"/>
      <c r="J138" s="215"/>
      <c r="K138" s="79"/>
      <c r="L138" s="118"/>
    </row>
    <row r="139" spans="1:12" ht="15.75">
      <c r="A139" s="36">
        <v>1</v>
      </c>
      <c r="B139" s="22" t="s">
        <v>85</v>
      </c>
      <c r="C139" s="119" t="s">
        <v>3</v>
      </c>
      <c r="D139" s="24">
        <v>248</v>
      </c>
      <c r="E139" s="25">
        <v>10</v>
      </c>
      <c r="F139" s="24">
        <f aca="true" t="shared" si="6" ref="F139:F146">E139*D139</f>
        <v>2480</v>
      </c>
      <c r="G139" s="79"/>
      <c r="H139" s="118">
        <v>1240</v>
      </c>
      <c r="I139" s="79"/>
      <c r="J139" s="80"/>
      <c r="K139" s="175" t="s">
        <v>152</v>
      </c>
      <c r="L139" s="118">
        <f>5*D139</f>
        <v>1240</v>
      </c>
    </row>
    <row r="140" spans="1:12" ht="31.5">
      <c r="A140" s="36">
        <v>2</v>
      </c>
      <c r="B140" s="161" t="s">
        <v>60</v>
      </c>
      <c r="C140" s="119" t="s">
        <v>4</v>
      </c>
      <c r="D140" s="24">
        <v>751</v>
      </c>
      <c r="E140" s="25">
        <v>14</v>
      </c>
      <c r="F140" s="24">
        <f t="shared" si="6"/>
        <v>10514</v>
      </c>
      <c r="G140" s="79"/>
      <c r="H140" s="118"/>
      <c r="I140" s="79"/>
      <c r="J140" s="80"/>
      <c r="K140" s="79" t="s">
        <v>202</v>
      </c>
      <c r="L140" s="118">
        <f>17*D140</f>
        <v>12767</v>
      </c>
    </row>
    <row r="141" spans="1:12" ht="15.75">
      <c r="A141" s="36">
        <v>3</v>
      </c>
      <c r="B141" s="161" t="s">
        <v>119</v>
      </c>
      <c r="C141" s="119" t="s">
        <v>3</v>
      </c>
      <c r="D141" s="24">
        <v>226</v>
      </c>
      <c r="E141" s="162">
        <v>10</v>
      </c>
      <c r="F141" s="24">
        <f t="shared" si="6"/>
        <v>2260</v>
      </c>
      <c r="G141" s="79"/>
      <c r="H141" s="118">
        <v>2260</v>
      </c>
      <c r="I141" s="79"/>
      <c r="J141" s="80"/>
      <c r="K141" s="175" t="s">
        <v>187</v>
      </c>
      <c r="L141" s="118">
        <f>25*D141</f>
        <v>5650</v>
      </c>
    </row>
    <row r="142" spans="1:12" ht="15.75">
      <c r="A142" s="36">
        <v>4</v>
      </c>
      <c r="B142" s="161" t="s">
        <v>120</v>
      </c>
      <c r="C142" s="119"/>
      <c r="D142" s="24"/>
      <c r="E142" s="162"/>
      <c r="F142" s="24"/>
      <c r="G142" s="79"/>
      <c r="H142" s="118"/>
      <c r="I142" s="79"/>
      <c r="J142" s="80"/>
      <c r="K142" s="79"/>
      <c r="L142" s="118"/>
    </row>
    <row r="143" spans="1:12" ht="15.75">
      <c r="A143" s="36">
        <v>5</v>
      </c>
      <c r="B143" s="161" t="s">
        <v>121</v>
      </c>
      <c r="C143" s="119" t="s">
        <v>3</v>
      </c>
      <c r="D143" s="24">
        <v>7000</v>
      </c>
      <c r="E143" s="162">
        <v>6</v>
      </c>
      <c r="F143" s="24">
        <f t="shared" si="6"/>
        <v>42000</v>
      </c>
      <c r="G143" s="79" t="s">
        <v>148</v>
      </c>
      <c r="H143" s="118">
        <v>28000</v>
      </c>
      <c r="I143" s="79"/>
      <c r="J143" s="80"/>
      <c r="K143" s="79"/>
      <c r="L143" s="118"/>
    </row>
    <row r="144" spans="1:12" ht="16.5" customHeight="1">
      <c r="A144" s="36">
        <v>6</v>
      </c>
      <c r="B144" s="161" t="s">
        <v>122</v>
      </c>
      <c r="C144" s="119" t="s">
        <v>3</v>
      </c>
      <c r="D144" s="24">
        <v>811</v>
      </c>
      <c r="E144" s="162">
        <v>24</v>
      </c>
      <c r="F144" s="24">
        <f t="shared" si="6"/>
        <v>19464</v>
      </c>
      <c r="G144" s="79">
        <v>8</v>
      </c>
      <c r="H144" s="118">
        <f>8*D144</f>
        <v>6488</v>
      </c>
      <c r="I144" s="79"/>
      <c r="J144" s="80"/>
      <c r="K144" s="175" t="s">
        <v>183</v>
      </c>
      <c r="L144" s="118">
        <f>16*D144</f>
        <v>12976</v>
      </c>
    </row>
    <row r="145" spans="1:12" ht="16.5" customHeight="1">
      <c r="A145" s="36">
        <v>7</v>
      </c>
      <c r="B145" s="161" t="s">
        <v>144</v>
      </c>
      <c r="C145" s="119" t="s">
        <v>3</v>
      </c>
      <c r="D145" s="24">
        <v>4757</v>
      </c>
      <c r="E145" s="162">
        <v>1</v>
      </c>
      <c r="F145" s="24">
        <f t="shared" si="6"/>
        <v>4757</v>
      </c>
      <c r="G145" s="79"/>
      <c r="H145" s="118">
        <v>4757</v>
      </c>
      <c r="I145" s="79"/>
      <c r="J145" s="80"/>
      <c r="K145" s="176" t="s">
        <v>150</v>
      </c>
      <c r="L145" s="118">
        <f>2*D145</f>
        <v>9514</v>
      </c>
    </row>
    <row r="146" spans="1:12" ht="16.5" customHeight="1" thickBot="1">
      <c r="A146" s="107">
        <v>8</v>
      </c>
      <c r="B146" s="103" t="s">
        <v>146</v>
      </c>
      <c r="C146" s="108" t="s">
        <v>3</v>
      </c>
      <c r="D146" s="102">
        <v>228</v>
      </c>
      <c r="E146" s="159">
        <v>6</v>
      </c>
      <c r="F146" s="102">
        <f t="shared" si="6"/>
        <v>1368</v>
      </c>
      <c r="G146" s="79"/>
      <c r="H146" s="136">
        <v>1368</v>
      </c>
      <c r="I146" s="79"/>
      <c r="J146" s="80"/>
      <c r="K146" s="79" t="s">
        <v>136</v>
      </c>
      <c r="L146" s="118">
        <v>1368</v>
      </c>
    </row>
    <row r="147" spans="1:12" ht="16.5" thickBot="1">
      <c r="A147" s="122"/>
      <c r="B147" s="112" t="s">
        <v>46</v>
      </c>
      <c r="C147" s="50"/>
      <c r="D147" s="51"/>
      <c r="E147" s="52"/>
      <c r="F147" s="78">
        <v>85075</v>
      </c>
      <c r="G147" s="177"/>
      <c r="H147" s="179">
        <f>SUM(H139:H146)</f>
        <v>44113</v>
      </c>
      <c r="I147" s="79"/>
      <c r="J147" s="80"/>
      <c r="K147" s="79"/>
      <c r="L147" s="118"/>
    </row>
    <row r="148" spans="1:12" ht="13.5" customHeight="1" thickBot="1">
      <c r="A148" s="201" t="s">
        <v>14</v>
      </c>
      <c r="B148" s="202"/>
      <c r="C148" s="202"/>
      <c r="D148" s="202"/>
      <c r="E148" s="202"/>
      <c r="F148" s="196"/>
      <c r="G148" s="197"/>
      <c r="H148" s="224"/>
      <c r="I148" s="214"/>
      <c r="J148" s="215"/>
      <c r="K148" s="79"/>
      <c r="L148" s="118"/>
    </row>
    <row r="149" spans="1:12" ht="16.5" customHeight="1">
      <c r="A149" s="127">
        <v>1</v>
      </c>
      <c r="B149" s="22" t="s">
        <v>0</v>
      </c>
      <c r="C149" s="23" t="s">
        <v>1</v>
      </c>
      <c r="D149" s="24">
        <v>657</v>
      </c>
      <c r="E149" s="25">
        <v>12</v>
      </c>
      <c r="F149" s="24">
        <f aca="true" t="shared" si="7" ref="F149:F162">E149*D149</f>
        <v>7884</v>
      </c>
      <c r="G149" s="81"/>
      <c r="H149" s="118"/>
      <c r="I149" s="79"/>
      <c r="J149" s="80"/>
      <c r="K149" s="79"/>
      <c r="L149" s="118"/>
    </row>
    <row r="150" spans="1:12" ht="15" customHeight="1">
      <c r="A150" s="36">
        <v>2</v>
      </c>
      <c r="B150" s="22" t="s">
        <v>86</v>
      </c>
      <c r="C150" s="23" t="s">
        <v>1</v>
      </c>
      <c r="D150" s="24">
        <v>915</v>
      </c>
      <c r="E150" s="25">
        <v>30</v>
      </c>
      <c r="F150" s="24">
        <f t="shared" si="7"/>
        <v>27450</v>
      </c>
      <c r="G150" s="81"/>
      <c r="H150" s="80"/>
      <c r="I150" s="79"/>
      <c r="J150" s="80"/>
      <c r="K150" s="79"/>
      <c r="L150" s="118"/>
    </row>
    <row r="151" spans="1:12" ht="15.75" customHeight="1">
      <c r="A151" s="36">
        <v>3</v>
      </c>
      <c r="B151" s="22" t="s">
        <v>87</v>
      </c>
      <c r="C151" s="23" t="s">
        <v>2</v>
      </c>
      <c r="D151" s="24">
        <v>417</v>
      </c>
      <c r="E151" s="25">
        <v>30</v>
      </c>
      <c r="F151" s="24">
        <f t="shared" si="7"/>
        <v>12510</v>
      </c>
      <c r="G151" s="81"/>
      <c r="H151" s="80"/>
      <c r="I151" s="79"/>
      <c r="J151" s="80"/>
      <c r="K151" s="79"/>
      <c r="L151" s="118"/>
    </row>
    <row r="152" spans="1:12" ht="31.5">
      <c r="A152" s="36">
        <v>4</v>
      </c>
      <c r="B152" s="22" t="s">
        <v>88</v>
      </c>
      <c r="C152" s="23" t="s">
        <v>1</v>
      </c>
      <c r="D152" s="24">
        <v>183</v>
      </c>
      <c r="E152" s="25">
        <v>50</v>
      </c>
      <c r="F152" s="24">
        <f t="shared" si="7"/>
        <v>9150</v>
      </c>
      <c r="G152" s="198"/>
      <c r="H152" s="215"/>
      <c r="I152" s="198"/>
      <c r="J152" s="215"/>
      <c r="K152" s="79" t="s">
        <v>193</v>
      </c>
      <c r="L152" s="118">
        <f>71*183</f>
        <v>12993</v>
      </c>
    </row>
    <row r="153" spans="1:12" ht="15.75">
      <c r="A153" s="36">
        <v>5</v>
      </c>
      <c r="B153" s="121" t="s">
        <v>7</v>
      </c>
      <c r="C153" s="47" t="s">
        <v>3</v>
      </c>
      <c r="D153" s="38">
        <v>295</v>
      </c>
      <c r="E153" s="48">
        <v>5</v>
      </c>
      <c r="F153" s="38">
        <f t="shared" si="7"/>
        <v>1475</v>
      </c>
      <c r="G153" s="81"/>
      <c r="H153" s="118">
        <v>1475</v>
      </c>
      <c r="I153" s="79"/>
      <c r="J153" s="80"/>
      <c r="K153" s="176" t="s">
        <v>150</v>
      </c>
      <c r="L153" s="118">
        <f>2*D153</f>
        <v>590</v>
      </c>
    </row>
    <row r="154" spans="1:12" ht="28.5" customHeight="1">
      <c r="A154" s="36">
        <v>6</v>
      </c>
      <c r="B154" s="121" t="s">
        <v>10</v>
      </c>
      <c r="C154" s="47" t="s">
        <v>1</v>
      </c>
      <c r="D154" s="38">
        <v>155</v>
      </c>
      <c r="E154" s="48">
        <v>50</v>
      </c>
      <c r="F154" s="38">
        <f t="shared" si="7"/>
        <v>7750</v>
      </c>
      <c r="G154" s="81"/>
      <c r="H154" s="118">
        <v>7750</v>
      </c>
      <c r="I154" s="79"/>
      <c r="J154" s="80"/>
      <c r="K154" s="176" t="s">
        <v>176</v>
      </c>
      <c r="L154" s="118">
        <f>52.4*D154</f>
        <v>8122</v>
      </c>
    </row>
    <row r="155" spans="1:12" ht="15.75">
      <c r="A155" s="37">
        <v>7</v>
      </c>
      <c r="B155" s="121" t="s">
        <v>96</v>
      </c>
      <c r="C155" s="47" t="s">
        <v>2</v>
      </c>
      <c r="D155" s="38">
        <v>1900</v>
      </c>
      <c r="E155" s="48">
        <v>60.5</v>
      </c>
      <c r="F155" s="38">
        <f t="shared" si="7"/>
        <v>114950</v>
      </c>
      <c r="G155" s="81"/>
      <c r="H155" s="118">
        <v>114950</v>
      </c>
      <c r="I155" s="79"/>
      <c r="J155" s="80"/>
      <c r="K155" s="176" t="s">
        <v>173</v>
      </c>
      <c r="L155" s="118">
        <f>71*D155</f>
        <v>134900</v>
      </c>
    </row>
    <row r="156" spans="1:12" ht="16.5" customHeight="1">
      <c r="A156" s="37">
        <v>8</v>
      </c>
      <c r="B156" s="121" t="s">
        <v>123</v>
      </c>
      <c r="C156" s="47" t="s">
        <v>124</v>
      </c>
      <c r="D156" s="38">
        <v>36243</v>
      </c>
      <c r="E156" s="48">
        <v>0.49</v>
      </c>
      <c r="F156" s="38">
        <f t="shared" si="7"/>
        <v>17759.07</v>
      </c>
      <c r="G156" s="81"/>
      <c r="H156" s="118">
        <v>16309.35</v>
      </c>
      <c r="I156" s="79"/>
      <c r="J156" s="80"/>
      <c r="K156" s="176" t="s">
        <v>192</v>
      </c>
      <c r="L156" s="118">
        <v>20839.73</v>
      </c>
    </row>
    <row r="157" spans="1:12" ht="16.5" customHeight="1">
      <c r="A157" s="37">
        <v>9</v>
      </c>
      <c r="B157" s="121" t="s">
        <v>12</v>
      </c>
      <c r="C157" s="47" t="s">
        <v>3</v>
      </c>
      <c r="D157" s="38">
        <v>3686</v>
      </c>
      <c r="E157" s="48">
        <v>5</v>
      </c>
      <c r="F157" s="38">
        <f t="shared" si="7"/>
        <v>18430</v>
      </c>
      <c r="G157" s="81"/>
      <c r="H157" s="118"/>
      <c r="I157" s="79"/>
      <c r="J157" s="118">
        <v>18430</v>
      </c>
      <c r="K157" s="79" t="s">
        <v>208</v>
      </c>
      <c r="L157" s="118">
        <f>8*D157</f>
        <v>29488</v>
      </c>
    </row>
    <row r="158" spans="1:12" ht="16.5" customHeight="1">
      <c r="A158" s="37">
        <v>10</v>
      </c>
      <c r="B158" s="121" t="s">
        <v>105</v>
      </c>
      <c r="C158" s="47" t="s">
        <v>5</v>
      </c>
      <c r="D158" s="38">
        <v>2337</v>
      </c>
      <c r="E158" s="48">
        <v>3</v>
      </c>
      <c r="F158" s="38">
        <f t="shared" si="7"/>
        <v>7011</v>
      </c>
      <c r="G158" s="81"/>
      <c r="H158" s="118"/>
      <c r="I158" s="79"/>
      <c r="J158" s="80"/>
      <c r="K158" s="79"/>
      <c r="L158" s="118"/>
    </row>
    <row r="159" spans="1:12" ht="16.5" customHeight="1">
      <c r="A159" s="37">
        <v>11</v>
      </c>
      <c r="B159" s="121" t="s">
        <v>11</v>
      </c>
      <c r="C159" s="47" t="s">
        <v>99</v>
      </c>
      <c r="D159" s="38">
        <v>42</v>
      </c>
      <c r="E159" s="48">
        <v>130</v>
      </c>
      <c r="F159" s="38">
        <f t="shared" si="7"/>
        <v>5460</v>
      </c>
      <c r="G159" s="81"/>
      <c r="H159" s="118">
        <v>5460</v>
      </c>
      <c r="I159" s="79"/>
      <c r="J159" s="80"/>
      <c r="K159" s="79" t="s">
        <v>177</v>
      </c>
      <c r="L159" s="118">
        <f>66*42</f>
        <v>2772</v>
      </c>
    </row>
    <row r="160" spans="1:12" ht="16.5" customHeight="1">
      <c r="A160" s="37">
        <v>12</v>
      </c>
      <c r="B160" s="121" t="s">
        <v>171</v>
      </c>
      <c r="C160" s="47" t="s">
        <v>3</v>
      </c>
      <c r="D160" s="38">
        <v>185</v>
      </c>
      <c r="E160" s="48">
        <v>1</v>
      </c>
      <c r="F160" s="38">
        <f t="shared" si="7"/>
        <v>185</v>
      </c>
      <c r="G160" s="81"/>
      <c r="H160" s="136">
        <v>185</v>
      </c>
      <c r="I160" s="79"/>
      <c r="J160" s="80"/>
      <c r="K160" s="176" t="s">
        <v>217</v>
      </c>
      <c r="L160" s="118">
        <f>185*5</f>
        <v>925</v>
      </c>
    </row>
    <row r="161" spans="1:12" ht="16.5" customHeight="1">
      <c r="A161" s="37">
        <v>13</v>
      </c>
      <c r="B161" s="121" t="s">
        <v>163</v>
      </c>
      <c r="C161" s="47" t="s">
        <v>5</v>
      </c>
      <c r="D161" s="38">
        <v>1080</v>
      </c>
      <c r="E161" s="48">
        <v>1.25</v>
      </c>
      <c r="F161" s="38">
        <f t="shared" si="7"/>
        <v>1350</v>
      </c>
      <c r="G161" s="81"/>
      <c r="H161" s="136">
        <v>1350</v>
      </c>
      <c r="I161" s="79"/>
      <c r="J161" s="80"/>
      <c r="K161" s="79" t="s">
        <v>136</v>
      </c>
      <c r="L161" s="118">
        <v>1350</v>
      </c>
    </row>
    <row r="162" spans="1:12" ht="17.25" customHeight="1" thickBot="1">
      <c r="A162" s="42">
        <v>14</v>
      </c>
      <c r="B162" s="39" t="s">
        <v>17</v>
      </c>
      <c r="C162" s="47" t="s">
        <v>5</v>
      </c>
      <c r="D162" s="38">
        <v>500</v>
      </c>
      <c r="E162" s="48">
        <v>3</v>
      </c>
      <c r="F162" s="38">
        <f t="shared" si="7"/>
        <v>1500</v>
      </c>
      <c r="G162" s="198">
        <v>1500</v>
      </c>
      <c r="H162" s="226"/>
      <c r="I162" s="214"/>
      <c r="J162" s="215"/>
      <c r="K162" s="79"/>
      <c r="L162" s="118"/>
    </row>
    <row r="163" spans="1:12" ht="17.25" customHeight="1" thickBot="1">
      <c r="A163" s="122"/>
      <c r="B163" s="49" t="s">
        <v>46</v>
      </c>
      <c r="C163" s="50"/>
      <c r="D163" s="51"/>
      <c r="E163" s="52"/>
      <c r="F163" s="78">
        <f>SUM(F149:F162)</f>
        <v>232864.07</v>
      </c>
      <c r="G163" s="182"/>
      <c r="H163" s="178">
        <f>SUM(G149:H162)</f>
        <v>148979.35</v>
      </c>
      <c r="I163" s="79"/>
      <c r="J163" s="80"/>
      <c r="K163" s="79"/>
      <c r="L163" s="118"/>
    </row>
    <row r="164" spans="1:12" ht="17.25" customHeight="1">
      <c r="A164" s="127"/>
      <c r="B164" s="287" t="s">
        <v>174</v>
      </c>
      <c r="C164" s="254"/>
      <c r="D164" s="255"/>
      <c r="E164" s="302"/>
      <c r="F164" s="303"/>
      <c r="G164" s="304"/>
      <c r="H164" s="305"/>
      <c r="I164" s="260"/>
      <c r="J164" s="261"/>
      <c r="K164" s="260"/>
      <c r="L164" s="242"/>
    </row>
    <row r="165" spans="1:12" ht="17.25" customHeight="1">
      <c r="A165" s="35"/>
      <c r="B165" s="291" t="s">
        <v>206</v>
      </c>
      <c r="C165" s="263" t="s">
        <v>3</v>
      </c>
      <c r="D165" s="293">
        <v>185</v>
      </c>
      <c r="E165" s="306">
        <v>3</v>
      </c>
      <c r="F165" s="307">
        <f>3*D165</f>
        <v>555</v>
      </c>
      <c r="G165" s="304"/>
      <c r="H165" s="305"/>
      <c r="I165" s="260"/>
      <c r="J165" s="261"/>
      <c r="K165" s="260" t="s">
        <v>136</v>
      </c>
      <c r="L165" s="242">
        <v>555</v>
      </c>
    </row>
    <row r="166" spans="1:12" ht="17.25" customHeight="1">
      <c r="A166" s="36"/>
      <c r="B166" s="298" t="s">
        <v>175</v>
      </c>
      <c r="C166" s="269" t="s">
        <v>3</v>
      </c>
      <c r="D166" s="270">
        <v>412</v>
      </c>
      <c r="E166" s="308">
        <v>3</v>
      </c>
      <c r="F166" s="309">
        <f>E166*D166</f>
        <v>1236</v>
      </c>
      <c r="G166" s="304"/>
      <c r="H166" s="261"/>
      <c r="I166" s="260"/>
      <c r="J166" s="261"/>
      <c r="K166" s="260" t="s">
        <v>136</v>
      </c>
      <c r="L166" s="242">
        <v>1236</v>
      </c>
    </row>
    <row r="167" spans="1:12" ht="17.25" customHeight="1" thickBot="1">
      <c r="A167" s="193"/>
      <c r="B167" s="299" t="s">
        <v>182</v>
      </c>
      <c r="C167" s="276" t="s">
        <v>3</v>
      </c>
      <c r="D167" s="277">
        <v>546</v>
      </c>
      <c r="E167" s="310">
        <v>1</v>
      </c>
      <c r="F167" s="311">
        <v>546</v>
      </c>
      <c r="G167" s="194"/>
      <c r="H167" s="80"/>
      <c r="I167" s="79"/>
      <c r="J167" s="80"/>
      <c r="K167" s="260" t="s">
        <v>136</v>
      </c>
      <c r="L167" s="242">
        <v>546</v>
      </c>
    </row>
    <row r="168" spans="1:12" ht="16.5" thickBot="1">
      <c r="A168" s="201" t="s">
        <v>64</v>
      </c>
      <c r="B168" s="202"/>
      <c r="C168" s="202"/>
      <c r="D168" s="202"/>
      <c r="E168" s="202"/>
      <c r="F168" s="196"/>
      <c r="G168" s="81"/>
      <c r="H168" s="173"/>
      <c r="I168" s="96"/>
      <c r="J168" s="80"/>
      <c r="K168" s="79"/>
      <c r="L168" s="118"/>
    </row>
    <row r="169" spans="1:12" ht="15.75">
      <c r="A169" s="127">
        <v>1</v>
      </c>
      <c r="B169" s="22" t="s">
        <v>89</v>
      </c>
      <c r="C169" s="47" t="s">
        <v>1</v>
      </c>
      <c r="D169" s="24">
        <v>629</v>
      </c>
      <c r="E169" s="25">
        <v>4</v>
      </c>
      <c r="F169" s="24">
        <f>E169*D169</f>
        <v>2516</v>
      </c>
      <c r="G169" s="81"/>
      <c r="H169" s="118"/>
      <c r="I169" s="96"/>
      <c r="J169" s="80"/>
      <c r="K169" s="79"/>
      <c r="L169" s="118"/>
    </row>
    <row r="170" spans="1:12" ht="26.25" customHeight="1">
      <c r="A170" s="36">
        <v>2</v>
      </c>
      <c r="B170" s="160" t="s">
        <v>125</v>
      </c>
      <c r="C170" s="23" t="s">
        <v>1</v>
      </c>
      <c r="D170" s="24">
        <v>774</v>
      </c>
      <c r="E170" s="25">
        <v>10</v>
      </c>
      <c r="F170" s="24">
        <f>E170*D170</f>
        <v>7740</v>
      </c>
      <c r="G170" s="81"/>
      <c r="H170" s="118">
        <v>7740</v>
      </c>
      <c r="I170" s="96"/>
      <c r="J170" s="118"/>
      <c r="K170" s="176" t="s">
        <v>222</v>
      </c>
      <c r="L170" s="118">
        <f>30*D170</f>
        <v>23220</v>
      </c>
    </row>
    <row r="171" spans="1:12" ht="15.75">
      <c r="A171" s="36">
        <v>3</v>
      </c>
      <c r="B171" s="160" t="s">
        <v>132</v>
      </c>
      <c r="C171" s="225" t="s">
        <v>133</v>
      </c>
      <c r="D171" s="199"/>
      <c r="E171" s="200"/>
      <c r="F171" s="24">
        <v>20000</v>
      </c>
      <c r="G171" s="135"/>
      <c r="H171" s="136">
        <v>28000</v>
      </c>
      <c r="I171" s="137"/>
      <c r="J171" s="133"/>
      <c r="K171" s="176" t="s">
        <v>136</v>
      </c>
      <c r="L171" s="118">
        <v>12531</v>
      </c>
    </row>
    <row r="172" spans="1:12" ht="21" customHeight="1" thickBot="1">
      <c r="A172" s="107">
        <v>4</v>
      </c>
      <c r="B172" s="53" t="s">
        <v>135</v>
      </c>
      <c r="C172" s="211" t="s">
        <v>134</v>
      </c>
      <c r="D172" s="212"/>
      <c r="E172" s="213"/>
      <c r="F172" s="102">
        <v>6000</v>
      </c>
      <c r="G172" s="135"/>
      <c r="H172" s="136">
        <v>6000</v>
      </c>
      <c r="I172" s="137"/>
      <c r="J172" s="133"/>
      <c r="K172" s="79" t="s">
        <v>136</v>
      </c>
      <c r="L172" s="118">
        <v>6000</v>
      </c>
    </row>
    <row r="173" spans="1:12" ht="16.5" thickBot="1">
      <c r="A173" s="122"/>
      <c r="B173" s="134" t="s">
        <v>46</v>
      </c>
      <c r="C173" s="50"/>
      <c r="D173" s="51"/>
      <c r="E173" s="52"/>
      <c r="F173" s="78">
        <v>43996</v>
      </c>
      <c r="G173" s="135"/>
      <c r="H173" s="179">
        <f>SUM(H170:H172)</f>
        <v>41740</v>
      </c>
      <c r="I173" s="137"/>
      <c r="J173" s="133"/>
      <c r="K173" s="79"/>
      <c r="L173" s="118"/>
    </row>
    <row r="174" spans="1:12" ht="15.75">
      <c r="A174" s="127"/>
      <c r="B174" s="287" t="s">
        <v>174</v>
      </c>
      <c r="C174" s="254"/>
      <c r="D174" s="255"/>
      <c r="E174" s="302"/>
      <c r="F174" s="303"/>
      <c r="G174" s="304"/>
      <c r="H174" s="305"/>
      <c r="I174" s="260"/>
      <c r="J174" s="261"/>
      <c r="K174" s="260"/>
      <c r="L174" s="242"/>
    </row>
    <row r="175" spans="1:12" ht="16.5" thickBot="1">
      <c r="A175" s="36"/>
      <c r="B175" s="298" t="s">
        <v>197</v>
      </c>
      <c r="C175" s="269" t="s">
        <v>3</v>
      </c>
      <c r="D175" s="270">
        <v>812</v>
      </c>
      <c r="E175" s="308">
        <v>1</v>
      </c>
      <c r="F175" s="309">
        <f>E175*D175</f>
        <v>812</v>
      </c>
      <c r="G175" s="304"/>
      <c r="H175" s="261"/>
      <c r="I175" s="260"/>
      <c r="J175" s="261"/>
      <c r="K175" s="260" t="s">
        <v>136</v>
      </c>
      <c r="L175" s="242">
        <v>812</v>
      </c>
    </row>
    <row r="176" spans="1:14" ht="32.25" thickBot="1">
      <c r="A176" s="163"/>
      <c r="B176" s="76" t="s">
        <v>24</v>
      </c>
      <c r="C176" s="77"/>
      <c r="D176" s="77"/>
      <c r="E176" s="77"/>
      <c r="F176" s="124">
        <f>F173+F163+F147+F134+F110+F60+F43+F30+F19+F15</f>
        <v>1105326.4300000002</v>
      </c>
      <c r="G176" s="207">
        <f>H173+H163+H147+H134+H110+H60+H43+H33+H30+H19+H15</f>
        <v>619679.5499999999</v>
      </c>
      <c r="H176" s="208"/>
      <c r="I176" s="205"/>
      <c r="J176" s="206"/>
      <c r="K176" s="79"/>
      <c r="L176" s="118">
        <f>SUM(L31:L172)</f>
        <v>879749.1799999999</v>
      </c>
      <c r="N176" s="138"/>
    </row>
    <row r="177" spans="1:12" ht="15.75">
      <c r="A177" s="31"/>
      <c r="B177" s="54" t="s">
        <v>44</v>
      </c>
      <c r="C177" s="54" t="s">
        <v>42</v>
      </c>
      <c r="D177" s="55" t="s">
        <v>48</v>
      </c>
      <c r="E177" s="45"/>
      <c r="F177" s="43"/>
      <c r="G177" s="32"/>
      <c r="H177" s="125"/>
      <c r="I177" s="32"/>
      <c r="J177" s="32"/>
      <c r="K177" s="32"/>
      <c r="L177" s="144"/>
    </row>
    <row r="178" spans="1:12" ht="15">
      <c r="A178" s="56"/>
      <c r="B178" s="61" t="s">
        <v>25</v>
      </c>
      <c r="C178" s="57"/>
      <c r="D178" s="58"/>
      <c r="E178" s="58"/>
      <c r="F178" s="60"/>
      <c r="G178" s="59"/>
      <c r="H178" s="131"/>
      <c r="I178" s="59"/>
      <c r="J178" s="131"/>
      <c r="K178" s="59"/>
      <c r="L178" s="142"/>
    </row>
    <row r="179" spans="1:12" ht="15">
      <c r="A179" s="312"/>
      <c r="B179" s="15" t="s">
        <v>45</v>
      </c>
      <c r="C179" s="203" t="s">
        <v>47</v>
      </c>
      <c r="D179" s="203"/>
      <c r="E179" s="203"/>
      <c r="F179" s="313"/>
      <c r="G179" s="16"/>
      <c r="H179" s="314"/>
      <c r="I179" s="315"/>
      <c r="J179" s="315"/>
      <c r="K179" s="59"/>
      <c r="L179" s="142"/>
    </row>
    <row r="180" spans="1:12" ht="15.75">
      <c r="A180" s="312"/>
      <c r="B180" s="316" t="s">
        <v>90</v>
      </c>
      <c r="C180" s="313"/>
      <c r="D180" s="313"/>
      <c r="E180" s="313"/>
      <c r="F180" s="317"/>
      <c r="G180" s="314"/>
      <c r="H180" s="315"/>
      <c r="I180" s="315"/>
      <c r="J180" s="315"/>
      <c r="K180" s="32"/>
      <c r="L180" s="141"/>
    </row>
    <row r="181" spans="1:12" ht="15.75">
      <c r="A181" s="312"/>
      <c r="B181" s="15" t="s">
        <v>40</v>
      </c>
      <c r="C181" s="203" t="s">
        <v>47</v>
      </c>
      <c r="D181" s="203"/>
      <c r="E181" s="203"/>
      <c r="F181" s="315"/>
      <c r="G181" s="315"/>
      <c r="H181" s="315"/>
      <c r="I181" s="314"/>
      <c r="J181" s="315"/>
      <c r="K181" s="195"/>
      <c r="L181" s="140"/>
    </row>
    <row r="182" spans="1:12" ht="15">
      <c r="A182" s="312"/>
      <c r="B182" s="17" t="s">
        <v>41</v>
      </c>
      <c r="C182" s="204"/>
      <c r="D182" s="204"/>
      <c r="E182" s="313"/>
      <c r="F182" s="314"/>
      <c r="G182" s="315"/>
      <c r="H182" s="315"/>
      <c r="I182" s="315"/>
      <c r="J182" s="315"/>
      <c r="K182" s="315"/>
      <c r="L182" s="143"/>
    </row>
    <row r="183" spans="1:12" ht="12.75">
      <c r="A183" s="312"/>
      <c r="B183" s="15" t="s">
        <v>40</v>
      </c>
      <c r="C183" s="203" t="s">
        <v>47</v>
      </c>
      <c r="D183" s="203"/>
      <c r="E183" s="203"/>
      <c r="F183" s="315"/>
      <c r="G183" s="314"/>
      <c r="H183" s="315"/>
      <c r="I183" s="315"/>
      <c r="J183" s="315"/>
      <c r="K183" s="318"/>
      <c r="L183" s="14"/>
    </row>
    <row r="184" spans="1:12" ht="12.75">
      <c r="A184" s="312"/>
      <c r="B184" s="17" t="s">
        <v>41</v>
      </c>
      <c r="C184" s="204"/>
      <c r="D184" s="204"/>
      <c r="E184" s="313"/>
      <c r="F184" s="315"/>
      <c r="G184" s="315"/>
      <c r="H184" s="315"/>
      <c r="I184" s="315"/>
      <c r="J184" s="314"/>
      <c r="K184" s="315"/>
      <c r="L184" s="14"/>
    </row>
    <row r="185" spans="1:12" ht="12.75">
      <c r="A185" s="312"/>
      <c r="B185" s="15" t="s">
        <v>40</v>
      </c>
      <c r="C185" s="203" t="s">
        <v>47</v>
      </c>
      <c r="D185" s="203"/>
      <c r="E185" s="203"/>
      <c r="F185" s="315"/>
      <c r="G185" s="315"/>
      <c r="H185" s="315"/>
      <c r="I185" s="315"/>
      <c r="J185" s="315"/>
      <c r="K185" s="315"/>
      <c r="L185" s="14"/>
    </row>
    <row r="186" spans="1:12" ht="12.75">
      <c r="A186" s="312"/>
      <c r="B186" s="17" t="s">
        <v>41</v>
      </c>
      <c r="C186" s="204"/>
      <c r="D186" s="204"/>
      <c r="E186" s="313"/>
      <c r="F186" s="315"/>
      <c r="G186" s="315"/>
      <c r="H186" s="315"/>
      <c r="I186" s="315"/>
      <c r="J186" s="315"/>
      <c r="K186" s="315"/>
      <c r="L186" s="74"/>
    </row>
    <row r="187" spans="1:12" ht="12.75">
      <c r="A187" s="12"/>
      <c r="B187" s="13"/>
      <c r="C187" s="241"/>
      <c r="D187" s="241"/>
      <c r="E187" s="241"/>
      <c r="F187" s="14"/>
      <c r="G187" s="14"/>
      <c r="H187" s="123"/>
      <c r="I187" s="14"/>
      <c r="J187" s="14"/>
      <c r="K187" s="14"/>
      <c r="L187" s="14"/>
    </row>
    <row r="188" spans="2:8" ht="12.75">
      <c r="B188" s="15"/>
      <c r="C188" s="203"/>
      <c r="D188" s="203"/>
      <c r="E188" s="203"/>
      <c r="H188" s="3"/>
    </row>
    <row r="189" spans="2:5" ht="12.75">
      <c r="B189" s="17"/>
      <c r="C189" s="204"/>
      <c r="D189" s="204"/>
      <c r="E189" s="204"/>
    </row>
    <row r="190" spans="2:6" ht="12.75">
      <c r="B190" s="15"/>
      <c r="C190" s="203"/>
      <c r="D190" s="203"/>
      <c r="E190" s="203"/>
      <c r="F190" s="3"/>
    </row>
    <row r="191" spans="2:5" ht="12.75">
      <c r="B191" s="17"/>
      <c r="C191" s="204"/>
      <c r="D191" s="204"/>
      <c r="E191" s="204"/>
    </row>
    <row r="192" spans="2:7" ht="12.75">
      <c r="B192" s="15"/>
      <c r="C192" s="203"/>
      <c r="D192" s="203"/>
      <c r="E192" s="203"/>
      <c r="G192" s="3"/>
    </row>
    <row r="193" spans="2:6" ht="12.75">
      <c r="B193" s="17"/>
      <c r="C193" s="204"/>
      <c r="D193" s="204"/>
      <c r="E193" s="204"/>
      <c r="F193" s="3"/>
    </row>
  </sheetData>
  <sheetProtection/>
  <mergeCells count="55">
    <mergeCell ref="C193:E193"/>
    <mergeCell ref="C189:E189"/>
    <mergeCell ref="C191:E191"/>
    <mergeCell ref="C187:E187"/>
    <mergeCell ref="C192:E192"/>
    <mergeCell ref="C188:E188"/>
    <mergeCell ref="C190:E190"/>
    <mergeCell ref="I138:J138"/>
    <mergeCell ref="I85:J85"/>
    <mergeCell ref="I61:J61"/>
    <mergeCell ref="I162:J162"/>
    <mergeCell ref="I148:J148"/>
    <mergeCell ref="I152:J152"/>
    <mergeCell ref="K12:L12"/>
    <mergeCell ref="G12:H12"/>
    <mergeCell ref="I12:J12"/>
    <mergeCell ref="B13:F13"/>
    <mergeCell ref="J1:L1"/>
    <mergeCell ref="I5:L5"/>
    <mergeCell ref="J6:K6"/>
    <mergeCell ref="I11:J11"/>
    <mergeCell ref="A8:L8"/>
    <mergeCell ref="K11:L11"/>
    <mergeCell ref="G10:J10"/>
    <mergeCell ref="G11:H11"/>
    <mergeCell ref="A9:L9"/>
    <mergeCell ref="B16:F16"/>
    <mergeCell ref="G61:H61"/>
    <mergeCell ref="C171:E171"/>
    <mergeCell ref="A168:F168"/>
    <mergeCell ref="A138:F138"/>
    <mergeCell ref="A148:F148"/>
    <mergeCell ref="G148:H148"/>
    <mergeCell ref="G138:H138"/>
    <mergeCell ref="G152:H152"/>
    <mergeCell ref="G162:H162"/>
    <mergeCell ref="B34:F34"/>
    <mergeCell ref="C172:E172"/>
    <mergeCell ref="I21:J21"/>
    <mergeCell ref="I16:J16"/>
    <mergeCell ref="A31:E31"/>
    <mergeCell ref="A124:F124"/>
    <mergeCell ref="B52:F52"/>
    <mergeCell ref="A61:F61"/>
    <mergeCell ref="B20:F20"/>
    <mergeCell ref="G16:H16"/>
    <mergeCell ref="C185:E185"/>
    <mergeCell ref="C186:D186"/>
    <mergeCell ref="I176:J176"/>
    <mergeCell ref="C183:E183"/>
    <mergeCell ref="C184:D184"/>
    <mergeCell ref="C179:E179"/>
    <mergeCell ref="C182:D182"/>
    <mergeCell ref="C181:E181"/>
    <mergeCell ref="G176:H176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2015-07-24T07:46:46Z</cp:lastPrinted>
  <dcterms:created xsi:type="dcterms:W3CDTF">2007-06-25T09:23:11Z</dcterms:created>
  <dcterms:modified xsi:type="dcterms:W3CDTF">2016-03-10T11:49:58Z</dcterms:modified>
  <cp:category/>
  <cp:version/>
  <cp:contentType/>
  <cp:contentStatus/>
</cp:coreProperties>
</file>